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3665" windowHeight="10245" activeTab="4"/>
  </bookViews>
  <sheets>
    <sheet name="2016-2019" sheetId="1" r:id="rId1"/>
    <sheet name="Forslag fra politiske partier" sheetId="11" r:id="rId2"/>
    <sheet name="Råderumkatalog" sheetId="4" r:id="rId3"/>
    <sheet name="Nye driftsønsker" sheetId="5" r:id="rId4"/>
    <sheet name="Nye anlægsønsker" sheetId="6" r:id="rId5"/>
    <sheet name="2016" sheetId="2" r:id="rId6"/>
    <sheet name="Ark1" sheetId="7" r:id="rId7"/>
  </sheets>
  <definedNames>
    <definedName name="_xlnm.Print_Titles" localSheetId="5">'2016'!$1:$3</definedName>
    <definedName name="_xlnm.Print_Titles" localSheetId="1">'Forslag fra politiske partier'!$3:$4</definedName>
    <definedName name="_xlnm.Print_Titles" localSheetId="4">'Nye anlægsønsker'!$1:$3</definedName>
    <definedName name="_xlnm.Print_Titles" localSheetId="3">'Nye driftsønsker'!$1:$3</definedName>
    <definedName name="_xlnm.Print_Titles" localSheetId="2">Råderumkatalog!$3:$4</definedName>
  </definedNames>
  <calcPr calcId="145621"/>
</workbook>
</file>

<file path=xl/calcChain.xml><?xml version="1.0" encoding="utf-8"?>
<calcChain xmlns="http://schemas.openxmlformats.org/spreadsheetml/2006/main">
  <c r="F10" i="11" l="1"/>
  <c r="G10" i="11"/>
  <c r="E10" i="11"/>
  <c r="C7" i="1" l="1"/>
  <c r="D7" i="1"/>
  <c r="M6" i="2" l="1"/>
  <c r="D109" i="6" l="1"/>
  <c r="D110" i="6" l="1"/>
  <c r="K30" i="2"/>
  <c r="K16" i="2" l="1"/>
  <c r="K28" i="2" s="1"/>
  <c r="J12" i="2"/>
  <c r="F109" i="6" l="1"/>
  <c r="F110" i="6" s="1"/>
  <c r="E109" i="6"/>
  <c r="E110" i="6" s="1"/>
  <c r="E108" i="6"/>
  <c r="F108" i="6"/>
  <c r="D108" i="6"/>
  <c r="C44" i="1"/>
  <c r="D44" i="1"/>
  <c r="E44" i="1"/>
  <c r="B35" i="1"/>
  <c r="L16" i="2"/>
  <c r="L28" i="2" s="1"/>
  <c r="L30" i="2" s="1"/>
  <c r="L39" i="2" s="1"/>
  <c r="M24" i="2"/>
  <c r="E100" i="6" l="1"/>
  <c r="F100" i="6"/>
  <c r="G100" i="6"/>
  <c r="D100" i="6"/>
  <c r="D53" i="5"/>
  <c r="E53" i="5"/>
  <c r="F53" i="5"/>
  <c r="G53" i="5"/>
  <c r="E85" i="4"/>
  <c r="F85" i="4"/>
  <c r="G85" i="4"/>
  <c r="D85" i="4"/>
  <c r="D101" i="6" l="1"/>
  <c r="D102" i="6" s="1"/>
  <c r="G101" i="6"/>
  <c r="G102" i="6" s="1"/>
  <c r="F101" i="6"/>
  <c r="F102" i="6" s="1"/>
  <c r="E101" i="6"/>
  <c r="E102" i="6" s="1"/>
  <c r="E6" i="2" l="1"/>
  <c r="E5" i="2"/>
  <c r="E37" i="2"/>
  <c r="E36" i="2"/>
  <c r="E35" i="2"/>
  <c r="E31" i="2"/>
  <c r="E29" i="2"/>
  <c r="E26" i="2"/>
  <c r="M26" i="2" s="1"/>
  <c r="E25" i="2"/>
  <c r="M25" i="2" s="1"/>
  <c r="E23" i="2"/>
  <c r="M23" i="2" s="1"/>
  <c r="E22" i="2"/>
  <c r="M22" i="2" s="1"/>
  <c r="E21" i="2"/>
  <c r="M21" i="2" s="1"/>
  <c r="E20" i="2"/>
  <c r="M20" i="2" s="1"/>
  <c r="E18" i="2"/>
  <c r="M18" i="2" s="1"/>
  <c r="E17" i="2"/>
  <c r="M17" i="2" s="1"/>
  <c r="E7" i="2" l="1"/>
  <c r="D16" i="2"/>
  <c r="D28" i="2" s="1"/>
  <c r="D30" i="2" s="1"/>
  <c r="D39" i="2" s="1"/>
  <c r="E11" i="2"/>
  <c r="M11" i="2" s="1"/>
  <c r="E12" i="2"/>
  <c r="M12" i="2" s="1"/>
  <c r="E13" i="2"/>
  <c r="M13" i="2" s="1"/>
  <c r="E14" i="2"/>
  <c r="M14" i="2" s="1"/>
  <c r="E15" i="2"/>
  <c r="M15" i="2" s="1"/>
  <c r="E10" i="2"/>
  <c r="M10" i="2" s="1"/>
  <c r="C16" i="2" l="1"/>
  <c r="C28" i="2" s="1"/>
  <c r="C30" i="2" s="1"/>
  <c r="C39" i="2" s="1"/>
  <c r="E16" i="2" l="1"/>
  <c r="E28" i="2" s="1"/>
  <c r="E30" i="2" s="1"/>
  <c r="E39" i="2" s="1"/>
  <c r="B39" i="1" l="1"/>
  <c r="B38" i="1"/>
  <c r="B37" i="1"/>
  <c r="B36" i="1"/>
  <c r="B34" i="1"/>
  <c r="B33" i="1"/>
  <c r="B44" i="1" l="1"/>
  <c r="B30" i="1"/>
  <c r="B6" i="1" l="1"/>
  <c r="B16" i="1" l="1"/>
  <c r="B24" i="1"/>
  <c r="B15" i="1"/>
  <c r="B11" i="1"/>
  <c r="B14" i="1"/>
  <c r="B27" i="1"/>
  <c r="B22" i="1"/>
  <c r="B12" i="1"/>
  <c r="B19" i="1"/>
  <c r="B18" i="1"/>
  <c r="B23" i="1"/>
  <c r="B13" i="1"/>
  <c r="B26" i="1"/>
  <c r="B21" i="1"/>
  <c r="M7" i="2"/>
  <c r="B7" i="1"/>
  <c r="C13" i="1" l="1"/>
  <c r="C12" i="1"/>
  <c r="C11" i="1"/>
  <c r="C15" i="1"/>
  <c r="C21" i="1"/>
  <c r="C14" i="1"/>
  <c r="C16" i="1"/>
  <c r="M16" i="2"/>
  <c r="M27" i="2" s="1"/>
  <c r="C19" i="1"/>
  <c r="C22" i="1"/>
  <c r="C23" i="1"/>
  <c r="C24" i="1"/>
  <c r="C26" i="1"/>
  <c r="C27" i="1"/>
  <c r="C18" i="1"/>
  <c r="I16" i="2"/>
  <c r="I28" i="2" s="1"/>
  <c r="J16" i="2"/>
  <c r="J28" i="2" s="1"/>
  <c r="I7" i="2"/>
  <c r="J7" i="2"/>
  <c r="H16" i="2"/>
  <c r="H28" i="2" s="1"/>
  <c r="G16" i="2"/>
  <c r="G28" i="2" s="1"/>
  <c r="F16" i="2"/>
  <c r="F28" i="2" s="1"/>
  <c r="B16" i="2"/>
  <c r="B28" i="2" s="1"/>
  <c r="H7" i="2"/>
  <c r="G7" i="2"/>
  <c r="F7" i="2"/>
  <c r="B7" i="2"/>
  <c r="D18" i="1" l="1"/>
  <c r="D23" i="1"/>
  <c r="D15" i="1"/>
  <c r="D27" i="1"/>
  <c r="D22" i="1"/>
  <c r="D16" i="1"/>
  <c r="D26" i="1"/>
  <c r="D14" i="1"/>
  <c r="D21" i="1"/>
  <c r="D11" i="1"/>
  <c r="D24" i="1"/>
  <c r="D12" i="1"/>
  <c r="D13" i="1"/>
  <c r="M28" i="2"/>
  <c r="D19" i="1"/>
  <c r="G30" i="2"/>
  <c r="G39" i="2" s="1"/>
  <c r="F30" i="2"/>
  <c r="F39" i="2" s="1"/>
  <c r="J30" i="2"/>
  <c r="H30" i="2"/>
  <c r="H39" i="2" s="1"/>
  <c r="I30" i="2"/>
  <c r="I39" i="2" s="1"/>
  <c r="B30" i="2"/>
  <c r="B39" i="2" s="1"/>
  <c r="E16" i="1" l="1"/>
  <c r="E27" i="1"/>
  <c r="E13" i="1"/>
  <c r="E24" i="1"/>
  <c r="E21" i="1"/>
  <c r="E26" i="1"/>
  <c r="E23" i="1"/>
  <c r="E12" i="1"/>
  <c r="E14" i="1"/>
  <c r="E22" i="1"/>
  <c r="E11" i="1"/>
  <c r="E15" i="1"/>
  <c r="E18" i="1"/>
  <c r="E19" i="1"/>
  <c r="M30" i="2"/>
  <c r="M39" i="2" s="1"/>
  <c r="B28" i="1"/>
  <c r="J39" i="2"/>
  <c r="B17" i="1"/>
  <c r="B29" i="1" l="1"/>
  <c r="C8" i="1"/>
  <c r="C17" i="1"/>
  <c r="C28" i="1" s="1"/>
  <c r="B8" i="1"/>
  <c r="B31" i="1" l="1"/>
  <c r="B41" i="1" s="1"/>
  <c r="B42" i="1" s="1"/>
  <c r="E8" i="1"/>
  <c r="D8" i="1"/>
  <c r="E17" i="1"/>
  <c r="E28" i="1" s="1"/>
  <c r="D17" i="1"/>
  <c r="D28" i="1" s="1"/>
  <c r="C29" i="1"/>
  <c r="C31" i="1" s="1"/>
  <c r="C41" i="1" s="1"/>
  <c r="C42" i="1" l="1"/>
  <c r="E29" i="1"/>
  <c r="E31" i="1" s="1"/>
  <c r="E41" i="1" s="1"/>
  <c r="D29" i="1"/>
  <c r="D31" i="1" s="1"/>
  <c r="D41" i="1" s="1"/>
  <c r="D42" i="1" l="1"/>
  <c r="E42" i="1" s="1"/>
</calcChain>
</file>

<file path=xl/comments1.xml><?xml version="1.0" encoding="utf-8"?>
<comments xmlns="http://schemas.openxmlformats.org/spreadsheetml/2006/main">
  <authors>
    <author>Jørn Pedersen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Fra dok.nr. 49129-15</t>
        </r>
      </text>
    </comment>
  </commentList>
</comments>
</file>

<file path=xl/comments2.xml><?xml version="1.0" encoding="utf-8"?>
<comments xmlns="http://schemas.openxmlformats.org/spreadsheetml/2006/main">
  <authors>
    <author>Jørn Pedersen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3039000+6078000
+1013000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KF: -40000
BU: 37450
AI: 257450
SS: -50000
KF: 80000
SS: 90000
KF: 490472 (omkodning)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1013000+354550+303900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3039000
</t>
        </r>
      </text>
    </comment>
    <comment ref="D12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AI: -391000
AI:-317000
ØU: -37450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506500+506500
</t>
        </r>
      </text>
    </comment>
    <comment ref="D13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ØU: 40000
ØU: -80000
ØU: -490472 (omkodning)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1965220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ØU: 50000
ØU: -90000</t>
        </r>
      </text>
    </comment>
    <comment ref="D15" authorId="0">
      <text>
        <r>
          <rPr>
            <b/>
            <sz val="9"/>
            <color indexed="81"/>
            <rFont val="Tahoma"/>
            <charset val="1"/>
          </rPr>
          <t>Jørn Pedersen:</t>
        </r>
        <r>
          <rPr>
            <sz val="9"/>
            <color indexed="81"/>
            <rFont val="Tahoma"/>
            <charset val="1"/>
          </rPr>
          <t xml:space="preserve">
BU:391000
BU:317000
ØU: -257450
</t>
        </r>
      </text>
    </comment>
  </commentList>
</comments>
</file>

<file path=xl/sharedStrings.xml><?xml version="1.0" encoding="utf-8"?>
<sst xmlns="http://schemas.openxmlformats.org/spreadsheetml/2006/main" count="718" uniqueCount="600">
  <si>
    <t>Beløb i mio. kr.</t>
  </si>
  <si>
    <t>Budget-overslag 2017</t>
  </si>
  <si>
    <t>Budget-overslag 2018</t>
  </si>
  <si>
    <t>- = indtægter og + = udgifter</t>
  </si>
  <si>
    <t>Indtægter</t>
  </si>
  <si>
    <t>Skatter</t>
  </si>
  <si>
    <t>Tilskud, udligning og beskæftigelsestilskud</t>
  </si>
  <si>
    <t>Indtægter i alt</t>
  </si>
  <si>
    <t>Nettodriftsudgifter:</t>
  </si>
  <si>
    <t>Serviceudgifter:</t>
  </si>
  <si>
    <t>Økonomiudvalget</t>
  </si>
  <si>
    <t>Udvalget for Børn og Undervisning</t>
  </si>
  <si>
    <t>Udvalget for Plan og Teknik</t>
  </si>
  <si>
    <t>Udvalget for Kultur og Fritid</t>
  </si>
  <si>
    <t>Udvalget for Social og Sundhed</t>
  </si>
  <si>
    <t>Udvalget for Arbejdsmarked og Integration</t>
  </si>
  <si>
    <t>Serviceudgifter i alt</t>
  </si>
  <si>
    <t>Aktivitetsbestemt medfinansiering</t>
  </si>
  <si>
    <t>Ældreboliger</t>
  </si>
  <si>
    <t>Overførselsudgifter</t>
  </si>
  <si>
    <t>Forsikrede ledige</t>
  </si>
  <si>
    <t>Den centrale refusionsordning</t>
  </si>
  <si>
    <t>Udvalget  for Børn og Undervisning</t>
  </si>
  <si>
    <t>P/L-fremskrivning jf. KL</t>
  </si>
  <si>
    <t>Nettorenter</t>
  </si>
  <si>
    <t>Driftsresultat (- = overskud)</t>
  </si>
  <si>
    <t>Driftsudgifter (netto) i alt</t>
  </si>
  <si>
    <t>Afdrag på lån</t>
  </si>
  <si>
    <t>Øvrige ændringer</t>
  </si>
  <si>
    <t>Demo-grafiske ændringer</t>
  </si>
  <si>
    <t>Ændringer i forud-sætninger</t>
  </si>
  <si>
    <t>Tidl. politiske beslut-ninger</t>
  </si>
  <si>
    <t>Energibesparende foranstaltninger</t>
  </si>
  <si>
    <t>Kasseforbrug (+) / konsolidering (-)</t>
  </si>
  <si>
    <t>Udvalg for Børn og Undervisning</t>
  </si>
  <si>
    <t>Lov-ændringer</t>
  </si>
  <si>
    <t>Finansforskydninger (afdrag til forsyningen)</t>
  </si>
  <si>
    <t>Finanasforskydninger (kirkeskat)</t>
  </si>
  <si>
    <t>Budget 2015</t>
  </si>
  <si>
    <t>Hovedoversigt for budget 2016</t>
  </si>
  <si>
    <t>Hovedoversigt for budget 2016 - 2019</t>
  </si>
  <si>
    <t>Budget-forslag     2016</t>
  </si>
  <si>
    <t>Budget-overslag 2019</t>
  </si>
  <si>
    <t>Anlægs-beløb på drift</t>
  </si>
  <si>
    <t>Flytninger mellem udvalg</t>
  </si>
  <si>
    <t>Samlet oversigt over direktionens forslag til råderumskatalog 2016 - 2018</t>
  </si>
  <si>
    <t>hele kr.</t>
  </si>
  <si>
    <t>Nr.</t>
  </si>
  <si>
    <t>Tekst</t>
  </si>
  <si>
    <t>Effektiviseringsforslag</t>
  </si>
  <si>
    <t>dok. nr.</t>
  </si>
  <si>
    <t xml:space="preserve">Indførelse af CPR bøder </t>
  </si>
  <si>
    <t>46411-15</t>
  </si>
  <si>
    <t>Besparelse ved "tvungent" optimering af anvendelse af digital post</t>
  </si>
  <si>
    <t>45626-15</t>
  </si>
  <si>
    <t>Samling af kørselsopgaver på Kørselskontoret</t>
  </si>
  <si>
    <t>29470-15</t>
  </si>
  <si>
    <t>Reduktion af budgettet på kørselskontoret, Borgerservice</t>
  </si>
  <si>
    <t>29472-15</t>
  </si>
  <si>
    <t>Justering af kompensation ved Sygdom</t>
  </si>
  <si>
    <t>45252-15</t>
  </si>
  <si>
    <t>Reduktion i gaver/frihed på private mærkedage</t>
  </si>
  <si>
    <t>44189-15</t>
  </si>
  <si>
    <t>Forhøjelse af administrationsbidrag for egne plejeboliger</t>
  </si>
  <si>
    <t>44624-15</t>
  </si>
  <si>
    <t>Kantinesalg og kaffeordning</t>
  </si>
  <si>
    <t>44648-15</t>
  </si>
  <si>
    <t>Garantiprovision - ændres til løbende provison på 0,75%</t>
  </si>
  <si>
    <t>50938-15</t>
  </si>
  <si>
    <t>PM-aftaler - finansieringsrammer</t>
  </si>
  <si>
    <t>50936-15</t>
  </si>
  <si>
    <t>Forøgelse af renteindtægter ved at fremrykke betalingen af ejendomsskatter og dækningsbidrag</t>
  </si>
  <si>
    <t>50935-15</t>
  </si>
  <si>
    <t>Gebyr på PM aftaler</t>
  </si>
  <si>
    <t>50933-15</t>
  </si>
  <si>
    <t>45324-15</t>
  </si>
  <si>
    <t>Reduktion af central pulje til udgifter i forbindelse med afskedigelse m.m.</t>
  </si>
  <si>
    <t>45337-15</t>
  </si>
  <si>
    <t>Reduktion af Pulje - tilpasning aftalestyring</t>
  </si>
  <si>
    <t>50339-15</t>
  </si>
  <si>
    <t>Optimering af anvendelse af kopi- og multifunktionsmaskiner</t>
  </si>
  <si>
    <t>50342-15</t>
  </si>
  <si>
    <t>Omkostninger til advokat, herunder regres og køb/salg af ejendomme</t>
  </si>
  <si>
    <t>47167-15</t>
  </si>
  <si>
    <t>Tilpasning af seniorordning: "Ned i tid - bevare pensionen"</t>
  </si>
  <si>
    <t>51012-15</t>
  </si>
  <si>
    <t>Nedsætte kontoen til asfaltslidlag</t>
  </si>
  <si>
    <t>45431-15</t>
  </si>
  <si>
    <t>Bruge pesticider i stedet for gasbrænding til ukrudtsbekæmpelse</t>
  </si>
  <si>
    <t>45433-15</t>
  </si>
  <si>
    <t>Nedlæggelse af materielgården i Oksbøl</t>
  </si>
  <si>
    <t>45434-15</t>
  </si>
  <si>
    <t>45436-15</t>
  </si>
  <si>
    <t>45438-15</t>
  </si>
  <si>
    <t>Fællesudgifter kollektiv trafik</t>
  </si>
  <si>
    <t>45443-15</t>
  </si>
  <si>
    <t>Drift- og vedligeholdelse af gadelys</t>
  </si>
  <si>
    <t>45445-15</t>
  </si>
  <si>
    <t>Kystvande - vandkvalitet og badevand</t>
  </si>
  <si>
    <t>45446-15</t>
  </si>
  <si>
    <t>Miljøportalen</t>
  </si>
  <si>
    <t>45448-15</t>
  </si>
  <si>
    <t>Kommunale Skove - besp. på anlæg i 2015 350.000 kr.</t>
  </si>
  <si>
    <t>45450-15</t>
  </si>
  <si>
    <t>Skadedyrsbekæmpelse</t>
  </si>
  <si>
    <t>44626-15</t>
  </si>
  <si>
    <t>Undervisningstiden forøges med 30 minutter om ugen pr. lærer</t>
  </si>
  <si>
    <t>45026-15</t>
  </si>
  <si>
    <t>45030-15</t>
  </si>
  <si>
    <t>Helhedsskoletimer reduceres med 50%</t>
  </si>
  <si>
    <t>45032-15</t>
  </si>
  <si>
    <t>Skole IT - reduktion i konsekvens af faldende elevtal</t>
  </si>
  <si>
    <t>45035-15</t>
  </si>
  <si>
    <t>Færre indkøb af analoge bogindkøb på skolerne</t>
  </si>
  <si>
    <t>45038-15</t>
  </si>
  <si>
    <t>SFO inklusionspulje</t>
  </si>
  <si>
    <t>45041-15</t>
  </si>
  <si>
    <t>Reduktion i ressourcerne til ledelse i Børn og Unge (PPR)</t>
  </si>
  <si>
    <t>45043-15</t>
  </si>
  <si>
    <t>5% besparelse på klubtilbuddene incl. tilbud SFO 2 og 3</t>
  </si>
  <si>
    <t>45045-15</t>
  </si>
  <si>
    <t>45046-15</t>
  </si>
  <si>
    <t>PPR - reduktion af servicetilbud på dagtilbudsområdet</t>
  </si>
  <si>
    <t>45049-15</t>
  </si>
  <si>
    <t>Tilskud til pasning af egne børn bortfalder</t>
  </si>
  <si>
    <t>45051-15</t>
  </si>
  <si>
    <t>Tilskud til privat pasning ændres til 75% af billigste tilbud</t>
  </si>
  <si>
    <t>45052-15</t>
  </si>
  <si>
    <t>45056-15</t>
  </si>
  <si>
    <t>Ændring af tildelingsmodel fra 92% til 93% - alternativ til nr. 42</t>
  </si>
  <si>
    <t>45966-15</t>
  </si>
  <si>
    <t>Konsekvens af forventet ændret struktur i Oksbøl-Billum området (ledelse)</t>
  </si>
  <si>
    <t>45060-15</t>
  </si>
  <si>
    <t>Handicappædagogerne - decentralisering af midler</t>
  </si>
  <si>
    <t>45061-15</t>
  </si>
  <si>
    <t>Sundhedsplejen</t>
  </si>
  <si>
    <t>45064-15</t>
  </si>
  <si>
    <t>Familiekonsulenter</t>
  </si>
  <si>
    <t>45067-15</t>
  </si>
  <si>
    <t>Familiebehandling Lysningen</t>
  </si>
  <si>
    <t>45069-15</t>
  </si>
  <si>
    <t xml:space="preserve">Tandplejen </t>
  </si>
  <si>
    <t>45074-15</t>
  </si>
  <si>
    <t>Varde STU-center</t>
  </si>
  <si>
    <t>45084-15</t>
  </si>
  <si>
    <t>Forebyggende indsats i specialtandplejen</t>
  </si>
  <si>
    <t>45246-15</t>
  </si>
  <si>
    <t>Sundhedsplejeklinik i forbindelse med Tandplejen</t>
  </si>
  <si>
    <t>45257-15</t>
  </si>
  <si>
    <t>Udligningstilskud til haller</t>
  </si>
  <si>
    <t>45373-15</t>
  </si>
  <si>
    <t>Lokaletilskud</t>
  </si>
  <si>
    <t>45374-15</t>
  </si>
  <si>
    <t>Bygningsvedligehold - museumsbygninger</t>
  </si>
  <si>
    <t>45375-15</t>
  </si>
  <si>
    <t>Medlemstilskud</t>
  </si>
  <si>
    <t>45377-15</t>
  </si>
  <si>
    <t>Hallernes udviklingspulje</t>
  </si>
  <si>
    <t>45378-15</t>
  </si>
  <si>
    <t>Ændring af biblioteksstruktur</t>
  </si>
  <si>
    <t>45418-15</t>
  </si>
  <si>
    <t>Hæve Musik &amp; Billedskolens takster</t>
  </si>
  <si>
    <t>45380-15</t>
  </si>
  <si>
    <t>Sygeplejeklinikkerne</t>
  </si>
  <si>
    <t>57866-15</t>
  </si>
  <si>
    <t>Mindre forbrug af vikarbureauer på sundheds-, special- og ældreområdet</t>
  </si>
  <si>
    <t>57867-15</t>
  </si>
  <si>
    <t>Sygeplejen - effektivisering</t>
  </si>
  <si>
    <t>57869-15</t>
  </si>
  <si>
    <t>Tomgangsleje ældreboliger</t>
  </si>
  <si>
    <t>29922-15</t>
  </si>
  <si>
    <t xml:space="preserve">Reduktion i budgettet på det specialområdets virksomheder med 2% </t>
  </si>
  <si>
    <t>29924-15</t>
  </si>
  <si>
    <t>Sosu elever ældreområdet - ophør</t>
  </si>
  <si>
    <t>29932-15</t>
  </si>
  <si>
    <t>Central vask af tøj for borgere i eget hjem</t>
  </si>
  <si>
    <t>29934-15</t>
  </si>
  <si>
    <r>
      <t xml:space="preserve">Tjenestekørsel i køb/leasing af biler </t>
    </r>
    <r>
      <rPr>
        <b/>
        <sz val="11"/>
        <rFont val="Arial"/>
        <family val="2"/>
      </rPr>
      <t>Fritvalg Nord/Øst</t>
    </r>
  </si>
  <si>
    <t>30041-15</t>
  </si>
  <si>
    <t>30042-15</t>
  </si>
  <si>
    <t>Nedrivning af servicearealer på Thueslund</t>
  </si>
  <si>
    <t>30043-15</t>
  </si>
  <si>
    <t>Ophøre af aftenvagt på udvalgte ældrecentre (5 stk.)</t>
  </si>
  <si>
    <t>30044-15</t>
  </si>
  <si>
    <t>Ophøre af dagvagt på ældreboligcenter Birgittegården</t>
  </si>
  <si>
    <t>Nedlægge sundhedspuljen</t>
  </si>
  <si>
    <t>45258-15</t>
  </si>
  <si>
    <t>Visitere flere aktivitetersparate uddannelseshjælpsmodtagere som uddannelsesparate</t>
  </si>
  <si>
    <t>46402-15</t>
  </si>
  <si>
    <t>Igangsætte flere EGU-forløb for uddannelsesparate</t>
  </si>
  <si>
    <t>46403-15</t>
  </si>
  <si>
    <t>Flere flygtninge og indvandrere i uddannelse</t>
  </si>
  <si>
    <t>46404-15</t>
  </si>
  <si>
    <t>Flere voksenlærlinge blandt dagpenge- og uddannelseshjælps-modtagere</t>
  </si>
  <si>
    <t>46406-15</t>
  </si>
  <si>
    <t>46407-15</t>
  </si>
  <si>
    <t>Tidlig tværgående indsats på sygedagpenge</t>
  </si>
  <si>
    <t>46408-15</t>
  </si>
  <si>
    <t>Udnytte at vi er over refusionsloftet</t>
  </si>
  <si>
    <t>46410-15</t>
  </si>
  <si>
    <t>Øget samarbejde mellem Jobcentret og Varde Kommunes øvrige</t>
  </si>
  <si>
    <t>45251-15</t>
  </si>
  <si>
    <t>Råderumskatalog i alt</t>
  </si>
  <si>
    <t>Oversigt over ønsker til driftsbudget 2016 - 2019</t>
  </si>
  <si>
    <t>Økonomiudvalg</t>
  </si>
  <si>
    <t>Dok. nr.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</si>
  <si>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</si>
  <si>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2016</t>
  </si>
  <si>
    <t>Ændringer i 2017</t>
  </si>
  <si>
    <t>Ændringer i 2018</t>
  </si>
  <si>
    <t>Ændringer i 2019</t>
  </si>
  <si>
    <t>101 - Politik &amp; Analyse</t>
  </si>
  <si>
    <t>Ø1</t>
  </si>
  <si>
    <t>Digitale byportaler, afledt drift</t>
  </si>
  <si>
    <t>59322-15</t>
  </si>
  <si>
    <t>Ø2</t>
  </si>
  <si>
    <t>Æ'SKIW</t>
  </si>
  <si>
    <t>48080-15</t>
  </si>
  <si>
    <t>502 - Teknik &amp; Miljø</t>
  </si>
  <si>
    <t>Ø3</t>
  </si>
  <si>
    <t>Gennemgang af beskyttet natur</t>
  </si>
  <si>
    <t>55212-15</t>
  </si>
  <si>
    <t>Ø4</t>
  </si>
  <si>
    <t>TV-transmission fra Byrådsmøder, anskaffelse</t>
  </si>
  <si>
    <t>----</t>
  </si>
  <si>
    <t>Ø5</t>
  </si>
  <si>
    <t>TV-transmission fra Byrådsmøder, afledte årlige udgifter</t>
  </si>
  <si>
    <t>I alt</t>
  </si>
  <si>
    <t>P1</t>
  </si>
  <si>
    <t>59057/15</t>
  </si>
  <si>
    <t>P2</t>
  </si>
  <si>
    <t>Etablering af stibroer i parker og grønne områder</t>
  </si>
  <si>
    <t>64659/15</t>
  </si>
  <si>
    <t>P3</t>
  </si>
  <si>
    <t>Renovering af Blåvandvej</t>
  </si>
  <si>
    <t>66797/15</t>
  </si>
  <si>
    <t>P4</t>
  </si>
  <si>
    <t>Cykelstisystemer til naturområderne</t>
  </si>
  <si>
    <t>59049/15</t>
  </si>
  <si>
    <t>P5</t>
  </si>
  <si>
    <t>Cykelsti i samarbejde med Ringkøbing-Skjern Kommune</t>
  </si>
  <si>
    <t>73581/15</t>
  </si>
  <si>
    <t>P6</t>
  </si>
  <si>
    <t>Legeplads i Arnbjerg</t>
  </si>
  <si>
    <t>55120/15</t>
  </si>
  <si>
    <t>P7</t>
  </si>
  <si>
    <t>Visionssti Blåbjerg</t>
  </si>
  <si>
    <t>69449/15</t>
  </si>
  <si>
    <t>P8</t>
  </si>
  <si>
    <t>Kollektiv trafik - mindre befolkede områder</t>
  </si>
  <si>
    <t>66684/15</t>
  </si>
  <si>
    <t>?</t>
  </si>
  <si>
    <t>P9</t>
  </si>
  <si>
    <t>Etablering af lastbilparkering i Årre</t>
  </si>
  <si>
    <t>75674/15</t>
  </si>
  <si>
    <t>B1</t>
  </si>
  <si>
    <t>Oprettelse af 12 vuggestuepladser i Bhv. Naturligvis Ansager</t>
  </si>
  <si>
    <t>61638-15</t>
  </si>
  <si>
    <t>B2</t>
  </si>
  <si>
    <t>Etableringsudgifter vuggestuepladser i Ansager</t>
  </si>
  <si>
    <t>B3</t>
  </si>
  <si>
    <t>Videreførelse af AKT-projektet til fleksible brug indenfor skoler og dagtilbud</t>
  </si>
  <si>
    <t>77435-15</t>
  </si>
  <si>
    <t>B4</t>
  </si>
  <si>
    <t>Oprettelse af 12 vuggestuepladser i Tistrup</t>
  </si>
  <si>
    <t>79922-15</t>
  </si>
  <si>
    <t>B5</t>
  </si>
  <si>
    <t>Etableringsudgifter vuggestuepladser i Tistrup</t>
  </si>
  <si>
    <t>B6</t>
  </si>
  <si>
    <t>Startpakke til flygtningebørn i dagtilbud</t>
  </si>
  <si>
    <t>74986-15</t>
  </si>
  <si>
    <t>B7</t>
  </si>
  <si>
    <t>Opnormering af årsværk til to-sprogs-konsulent - 7,5 time pr. uge</t>
  </si>
  <si>
    <t>78771-15</t>
  </si>
  <si>
    <t>B8</t>
  </si>
  <si>
    <t>Foranstaltninger til børn i alderen 0-18 år efter serviceloven i konsekvens af flere flygtninge og familiesammenføringer</t>
  </si>
  <si>
    <t>77299-15  74515-15</t>
  </si>
  <si>
    <t>B9</t>
  </si>
  <si>
    <t>Boost af skolernes samarbejde med erhvervslivet</t>
  </si>
  <si>
    <t>81374-15</t>
  </si>
  <si>
    <t>B10</t>
  </si>
  <si>
    <t>Naturhjælperuddannelsen</t>
  </si>
  <si>
    <t>73717-15  78154-15</t>
  </si>
  <si>
    <t>B11</t>
  </si>
  <si>
    <t>Camp for sciencetalenter</t>
  </si>
  <si>
    <t>81375-15</t>
  </si>
  <si>
    <t>B12</t>
  </si>
  <si>
    <t>Telepresence step 2.0. Videreførelse af udviklingsprojekt på Tistrup-Næsbjerg og Ansager skole</t>
  </si>
  <si>
    <t>81055-15     172829-14</t>
  </si>
  <si>
    <t>B13</t>
  </si>
  <si>
    <t>Driftsbesparelser ved samling af børnehavetilbuddene i Oksbøl</t>
  </si>
  <si>
    <t>84571-15</t>
  </si>
  <si>
    <t>B14</t>
  </si>
  <si>
    <t>Understøttelse af musikprofil i Ansager</t>
  </si>
  <si>
    <t>83664-15</t>
  </si>
  <si>
    <t>K1</t>
  </si>
  <si>
    <t>Sommerbibliotek</t>
  </si>
  <si>
    <t>54544/15</t>
  </si>
  <si>
    <t>K2</t>
  </si>
  <si>
    <t>Styrkelse af Museets markedsføring</t>
  </si>
  <si>
    <t>61457/15</t>
  </si>
  <si>
    <t>K3</t>
  </si>
  <si>
    <t>Styrkelse af Museets skoletjeneste</t>
  </si>
  <si>
    <t>61463/15</t>
  </si>
  <si>
    <t>K4</t>
  </si>
  <si>
    <t>Byrådets Kunstudvalg</t>
  </si>
  <si>
    <t>61197/15</t>
  </si>
  <si>
    <t>K5</t>
  </si>
  <si>
    <t>Vedligehold af Kommunens kunstværker</t>
  </si>
  <si>
    <t>69040/15</t>
  </si>
  <si>
    <t>K6</t>
  </si>
  <si>
    <t>7-kanten - udvidelse af rammeaftale og musicalskole</t>
  </si>
  <si>
    <t>69753/15</t>
  </si>
  <si>
    <t>K7</t>
  </si>
  <si>
    <t>Drift af KulturSpinderiet</t>
  </si>
  <si>
    <t>74055/15</t>
  </si>
  <si>
    <t>K8</t>
  </si>
  <si>
    <t>Aktiviteter på KulturSpinderiet</t>
  </si>
  <si>
    <t>74058/15</t>
  </si>
  <si>
    <t>S1</t>
  </si>
  <si>
    <r>
      <rPr>
        <b/>
        <sz val="13"/>
        <color theme="1"/>
        <rFont val="Calibri"/>
        <family val="2"/>
        <scheme val="minor"/>
      </rPr>
      <t>Social og Handicap:</t>
    </r>
    <r>
      <rPr>
        <sz val="13"/>
        <color theme="1"/>
        <rFont val="Calibri"/>
        <family val="2"/>
        <scheme val="minor"/>
      </rPr>
      <t xml:space="preserve"> Udvidelse af budgettet grundet øget efterspørgsel på plejeboliger i og udenfor kommunen</t>
    </r>
  </si>
  <si>
    <t>68944-15</t>
  </si>
  <si>
    <t>S2</t>
  </si>
  <si>
    <t>68956-15</t>
  </si>
  <si>
    <t>S3</t>
  </si>
  <si>
    <t>68937-15</t>
  </si>
  <si>
    <t>S4</t>
  </si>
  <si>
    <t>S5</t>
  </si>
  <si>
    <t>S6</t>
  </si>
  <si>
    <t>69025-15</t>
  </si>
  <si>
    <t>S7</t>
  </si>
  <si>
    <t>S8</t>
  </si>
  <si>
    <t>S9</t>
  </si>
  <si>
    <t>S10</t>
  </si>
  <si>
    <t>S11</t>
  </si>
  <si>
    <t>A1</t>
  </si>
  <si>
    <t>72935-15</t>
  </si>
  <si>
    <t>A2</t>
  </si>
  <si>
    <t xml:space="preserve">Integration - familieguide. Lige nu ansat 2 - 100 % statsrefusion til  løn 0,450 mio. </t>
  </si>
  <si>
    <t>Oversigt over ønsker til anlægsprojekter i budget 2016 - 2019</t>
  </si>
  <si>
    <t>Beløb i hele kroner (+ = udgifter)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</si>
  <si>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</si>
  <si>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</si>
  <si>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</si>
  <si>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54719-14/ 40435-14</t>
  </si>
  <si>
    <t xml:space="preserve"> </t>
  </si>
  <si>
    <t>Grundkapitalindskud (boliger)</t>
  </si>
  <si>
    <t>84529-14</t>
  </si>
  <si>
    <t>Vedligeholdelse af kommunale bygninger</t>
  </si>
  <si>
    <t>Nye ønsker:</t>
  </si>
  <si>
    <t>Ø6</t>
  </si>
  <si>
    <t>Digitale byportaler, etablering</t>
  </si>
  <si>
    <t>Ø7</t>
  </si>
  <si>
    <t>Ølgod Kulturhus - renovering klimaskærm og klimaanlæg</t>
  </si>
  <si>
    <t>80403-15 / 68538-15</t>
  </si>
  <si>
    <t>Alle projekter med udbetalinger i 2016-2019 medtages. Både nye og tidligere godkendte</t>
  </si>
  <si>
    <t>Tidligere godkendte anlægsprojekter er skrevet med rødt</t>
  </si>
  <si>
    <t>Separering af kloak ved kommunale ejedomme. Årre, Agerbæk og Starup-Tofterup i 2013. Næsbjerg i 2014 og Nordenskov i 2016.</t>
  </si>
  <si>
    <t>571176-12</t>
  </si>
  <si>
    <t xml:space="preserve">Udskiftning af vejafvanding i forbindelse med kloakseparering. Årre, Starup-Tofterup og Agerbæk i 2013, Næsbjerg i 2014, Vrøgum i 2015 og Nordenskov i 2016. </t>
  </si>
  <si>
    <t>Værksted til minimurerne Jf. udvalgssag i maj 2013</t>
  </si>
  <si>
    <t>101110-14</t>
  </si>
  <si>
    <t>Varde Midtby - byfornyelsesprojekter</t>
  </si>
  <si>
    <t>Landsbyfornyelse</t>
  </si>
  <si>
    <t>Cykelstiprojekter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</si>
  <si>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</si>
  <si>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BY 4.12.2013 dok. 172013-13</t>
  </si>
  <si>
    <t>Trafiksikkerhed 2013, handleplan</t>
  </si>
  <si>
    <t>Afledte byforskønnelser i forindelse med kloakseparering i diverse byer. Beslutning i BY den 07-04-2015 at der til kloakseparering fremrykkes 500.000 kr. til 2015 og finansieres af anlægsbevillingen i 2016 på 1.013.000, som reduceres til 513.000 kr.</t>
  </si>
  <si>
    <t>56004-14.          BY 07-04-2015. dok. 46446-15</t>
  </si>
  <si>
    <t>P10</t>
  </si>
  <si>
    <t>Nybygning af toiletbygning i Varde</t>
  </si>
  <si>
    <t>56080-14</t>
  </si>
  <si>
    <t>P11</t>
  </si>
  <si>
    <t>Holme Å - genopretning</t>
  </si>
  <si>
    <t>53433-14</t>
  </si>
  <si>
    <t>P12</t>
  </si>
  <si>
    <t>Cykelstier - større pulje (ekstra i forhold de afsatte 3 mio. kr. pr. år)</t>
  </si>
  <si>
    <t>56343-14</t>
  </si>
  <si>
    <t>P13</t>
  </si>
  <si>
    <t>Trafikregulering Ribevej ved Jeppe Skovgaardsvej</t>
  </si>
  <si>
    <t>56935-14</t>
  </si>
  <si>
    <t>P14</t>
  </si>
  <si>
    <t xml:space="preserve">Pulje til byfornyelser/byudviklingsplaner i diverse byer </t>
  </si>
  <si>
    <t>54814-14</t>
  </si>
  <si>
    <t>P15</t>
  </si>
  <si>
    <t>Områdefornyelse i Varde Midtby. Forskønnelse af gader, veje,
 torve og pladser, oplevelsesloop, toiletter ved Minimurernes værksted, juleboder</t>
  </si>
  <si>
    <t>68453-14</t>
  </si>
  <si>
    <t>P16</t>
  </si>
  <si>
    <t>Projektet lånefinansieres</t>
  </si>
  <si>
    <t>Nye Ønsker:</t>
  </si>
  <si>
    <t>P17</t>
  </si>
  <si>
    <t>Bygning af orangeri i Tambours Have</t>
  </si>
  <si>
    <t>64259/15</t>
  </si>
  <si>
    <t>P18</t>
  </si>
  <si>
    <t>Cykelstier - forhøjelse af pulje</t>
  </si>
  <si>
    <t>P19</t>
  </si>
  <si>
    <t>P20</t>
  </si>
  <si>
    <t>Gadetræer i Nr. Nebel</t>
  </si>
  <si>
    <t>69979/15</t>
  </si>
  <si>
    <t>P21</t>
  </si>
  <si>
    <t>P22</t>
  </si>
  <si>
    <t>Trafiksikkerhed</t>
  </si>
  <si>
    <t>59054/15</t>
  </si>
  <si>
    <t>P23</t>
  </si>
  <si>
    <t>Udviklingsråd Ølgod - fodgængerovergang</t>
  </si>
  <si>
    <t>70763/15</t>
  </si>
  <si>
    <t>P24</t>
  </si>
  <si>
    <t>Udviklingsråd Ølgod - lys langs stier</t>
  </si>
  <si>
    <t>70789/15</t>
  </si>
  <si>
    <t>P25</t>
  </si>
  <si>
    <t>Afledt byforskønnelse i forbindelse med kloakseparering - fortsættelse af pulje</t>
  </si>
  <si>
    <t>70483/15</t>
  </si>
  <si>
    <t>P26</t>
  </si>
  <si>
    <t>Cykelparkering</t>
  </si>
  <si>
    <t>73578/15</t>
  </si>
  <si>
    <t>P27</t>
  </si>
  <si>
    <t>P28</t>
  </si>
  <si>
    <t>Banekrydsning mellem Engdraget og Plantagevej</t>
  </si>
  <si>
    <t>55162/15</t>
  </si>
  <si>
    <t>P29</t>
  </si>
  <si>
    <t>Etablering af buslomme, Ansager</t>
  </si>
  <si>
    <t>55180/15</t>
  </si>
  <si>
    <t>P30</t>
  </si>
  <si>
    <t>P31</t>
  </si>
  <si>
    <t>Investeringer i sommerhusområder</t>
  </si>
  <si>
    <t>61081/15</t>
  </si>
  <si>
    <t>P32</t>
  </si>
  <si>
    <t>P33</t>
  </si>
  <si>
    <t>Naturpark Vesterhavet</t>
  </si>
  <si>
    <t>55208/15</t>
  </si>
  <si>
    <t>P34</t>
  </si>
  <si>
    <t>Nysø</t>
  </si>
  <si>
    <t>55234/15</t>
  </si>
  <si>
    <t>P35</t>
  </si>
  <si>
    <t>Oprensning af okkerbassiner</t>
  </si>
  <si>
    <t>55313/15</t>
  </si>
  <si>
    <t>P36</t>
  </si>
  <si>
    <t>Pleje af fredninger</t>
  </si>
  <si>
    <t>55111/15</t>
  </si>
  <si>
    <t>P37</t>
  </si>
  <si>
    <t>Revideret anlægsbudget til separatkloakering 2016-2018</t>
  </si>
  <si>
    <t>53304/15</t>
  </si>
  <si>
    <t>P38</t>
  </si>
  <si>
    <t>Thyrasvejs forlængelse til Yderikvej, Tistrup</t>
  </si>
  <si>
    <t>55637/15</t>
  </si>
  <si>
    <t>P39</t>
  </si>
  <si>
    <t>P40</t>
  </si>
  <si>
    <t>Fritidsfaciliteter</t>
  </si>
  <si>
    <t>55201/15</t>
  </si>
  <si>
    <t>P41</t>
  </si>
  <si>
    <t>Pulje til landsbyfornyelse - fortsættelse</t>
  </si>
  <si>
    <t>71313/15</t>
  </si>
  <si>
    <t>Renovering- og anlægspuljen vedr. skoler og dagtilbud</t>
  </si>
  <si>
    <t>Ombygning og renovering af Lykkesgårdskolen</t>
  </si>
  <si>
    <t>Ideoplæg/forprojektering af faciliteter til Agerbæk Skoles behov for lokaler til idræt/aktiviteter</t>
  </si>
  <si>
    <t>Ny børnehave i Årre</t>
  </si>
  <si>
    <t>Årre Børnecenter (tillæg til nr. 4: Ny børnehave i Årre)</t>
  </si>
  <si>
    <t>81829-15  81920-15 81836-15</t>
  </si>
  <si>
    <t>Tilbygning til Bhv. Naturligvis i Ansager. Alternativt: Ombygning kombineret med bus 2.326.000 kr.</t>
  </si>
  <si>
    <t>74966-15</t>
  </si>
  <si>
    <t xml:space="preserve">Samling af børnehavetilbuddene i Oksbøl. Tilbygning til Skovmusen                                                </t>
  </si>
  <si>
    <t>Ølgod Skole, renovering</t>
  </si>
  <si>
    <t>82395-15   82422-15   82357-15</t>
  </si>
  <si>
    <t>Renovering af Brorsonskolen</t>
  </si>
  <si>
    <t>74993-15</t>
  </si>
  <si>
    <t>Starup skole - udskiftning af tag</t>
  </si>
  <si>
    <t>79341-15</t>
  </si>
  <si>
    <t>Multihal i Agerbæk</t>
  </si>
  <si>
    <t>Stålværks- og trådspinderigrunden</t>
  </si>
  <si>
    <t>576676-12</t>
  </si>
  <si>
    <t>Kommunalt tilskud til etablering af Museumscenter Blåvand</t>
  </si>
  <si>
    <t>576682-12</t>
  </si>
  <si>
    <t>Forhøjelse af tilskud til Museumscenter Blåvand (Byrådet den 5. maj 2015)</t>
  </si>
  <si>
    <t>62482-16</t>
  </si>
  <si>
    <t>Ny bogbus</t>
  </si>
  <si>
    <t>569736-12</t>
  </si>
  <si>
    <t>Janusbygningen - udvidelse af bygningen</t>
  </si>
  <si>
    <t>77700-13</t>
  </si>
  <si>
    <t>Områdefornyelse i Varde Midtby - Kulturspinderiet</t>
  </si>
  <si>
    <t>60775-14</t>
  </si>
  <si>
    <t>Lånefinansiering af ovennævnte projekt</t>
  </si>
  <si>
    <t>Implementering af halplan</t>
  </si>
  <si>
    <t>101523-14</t>
  </si>
  <si>
    <t>K9</t>
  </si>
  <si>
    <t>Idrætsfaciliteter ved Lykkesgårdskolen</t>
  </si>
  <si>
    <t>Nye ønsker</t>
  </si>
  <si>
    <t>K10</t>
  </si>
  <si>
    <t>Implementering af halplan - forlængelse</t>
  </si>
  <si>
    <t>69221/15</t>
  </si>
  <si>
    <t>K11</t>
  </si>
  <si>
    <t>Ølgod Hallerne, renovering af omklædinngsfaciliteter og driftsteknik</t>
  </si>
  <si>
    <t>59626/15</t>
  </si>
  <si>
    <t>K12</t>
  </si>
  <si>
    <t>Skovlund-Ansager Hallen, renovering  af halgulv, bander, adgangsforhold m.m.</t>
  </si>
  <si>
    <t>59696/15</t>
  </si>
  <si>
    <t>K13</t>
  </si>
  <si>
    <t>Hodde-Tistrup Hallen, udskiftning af varmeanlæg, ventilation m.m.</t>
  </si>
  <si>
    <t>59984/15</t>
  </si>
  <si>
    <t>K14</t>
  </si>
  <si>
    <t>Form og Fritid Nørre Nebel, nyt tag og asfaltering af p-plads</t>
  </si>
  <si>
    <t>59993/15</t>
  </si>
  <si>
    <t>K15</t>
  </si>
  <si>
    <t>Helle Hallen, udbygning af motionscenter, nyt tag, kølesystem, asfalt på p-plads m.m.</t>
  </si>
  <si>
    <t>60142/15</t>
  </si>
  <si>
    <t>K16</t>
  </si>
  <si>
    <t>Janderup Sogns Aktivitetshus, ombygning af ventilationssystem, facadebeklædning, fitnesscenter, banelys</t>
  </si>
  <si>
    <t>60900/15</t>
  </si>
  <si>
    <t>K17</t>
  </si>
  <si>
    <t>NaturKulturVarde - prospekt for ny lade</t>
  </si>
  <si>
    <t>63990/15</t>
  </si>
  <si>
    <t>K18</t>
  </si>
  <si>
    <t>Varde Museum - Danmarks Flygtningemuseum</t>
  </si>
  <si>
    <t>61466/15</t>
  </si>
  <si>
    <t>K19</t>
  </si>
  <si>
    <t>Ændringer af lokaler i Kulturhuset, Nørre Nebel</t>
  </si>
  <si>
    <t>74038/15</t>
  </si>
  <si>
    <t>69385-13</t>
  </si>
  <si>
    <t>Handicap bo og beskæftigelse: Til og ombygning af handicapboliger i Ølgod</t>
  </si>
  <si>
    <t>56489-14/  23121-14</t>
  </si>
  <si>
    <t>54612-15</t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</si>
  <si>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Udskiftning af tag og ny isolering samt anskaffelse af nyt ventilationsanglæg samt personalefaciliteter  på Hybenbo i Årre</t>
    </r>
  </si>
  <si>
    <t>51915-15</t>
  </si>
  <si>
    <t>68703-15</t>
  </si>
  <si>
    <t>68672-15</t>
  </si>
  <si>
    <r>
      <t xml:space="preserve">Center for Sundhedsfremme: </t>
    </r>
    <r>
      <rPr>
        <sz val="13"/>
        <color theme="1"/>
        <rFont val="Calibri"/>
        <family val="2"/>
        <scheme val="minor"/>
      </rPr>
      <t>Renovering af køkkenet på Medborgerhuset</t>
    </r>
  </si>
  <si>
    <t>67233-15</t>
  </si>
  <si>
    <t>76815-15</t>
  </si>
  <si>
    <t>S12</t>
  </si>
  <si>
    <t>59715-15</t>
  </si>
  <si>
    <t>Sum</t>
  </si>
  <si>
    <t>P/L-fremskrivning (1,6%) til 2016-priser</t>
  </si>
  <si>
    <t>P/L-fremskrivning jf. KL (1,0%)</t>
  </si>
  <si>
    <t>Budget-forslag 2016 pr. 24.07.2015</t>
  </si>
  <si>
    <t>Ændringer efter den 30. juni 2015</t>
  </si>
  <si>
    <t>Finansforskydninger (kirkeskat mv.)</t>
  </si>
  <si>
    <t>(-5.166.300)</t>
  </si>
  <si>
    <t>(-3.849.400)</t>
  </si>
  <si>
    <t>(-962.350)</t>
  </si>
  <si>
    <t>Grundkapitalindskud ønskes forhøjet</t>
  </si>
  <si>
    <t>88574-15</t>
  </si>
  <si>
    <t>(-2.329.900)</t>
  </si>
  <si>
    <t>Nye lån til øvrige formål</t>
  </si>
  <si>
    <t>Nye lån til energibesparende foranstaltninger</t>
  </si>
  <si>
    <t>Likviditet ultimo året (ultimo 2015 = 186 mio. kr.)</t>
  </si>
  <si>
    <t>sum linje 33,34,35,37,38,39</t>
  </si>
  <si>
    <t>Flytning mellem udgifts-arter og afrunding</t>
  </si>
  <si>
    <t xml:space="preserve"> Centerområde Midt: Helle Plejecenter</t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</si>
  <si>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Lånefinansiering vedr. boligdelen  på Hybenbo i Årre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</si>
  <si>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 xml:space="preserve">: Renter og afdrag på lånefinansiering vedr. boligdelen  på Hybenbo i Årre </t>
    </r>
  </si>
  <si>
    <r>
      <rPr>
        <b/>
        <sz val="13"/>
        <rFont val="Calibri"/>
        <family val="2"/>
        <scheme val="minor"/>
      </rPr>
      <t>Sygeplejen:</t>
    </r>
    <r>
      <rPr>
        <sz val="13"/>
        <rFont val="Calibri"/>
        <family val="2"/>
        <scheme val="minor"/>
      </rPr>
      <t xml:space="preserve"> Renovering af sygeplejeklinik i Ølgod</t>
    </r>
  </si>
  <si>
    <r>
      <rPr>
        <b/>
        <sz val="13"/>
        <rFont val="Calibri"/>
        <family val="2"/>
        <scheme val="minor"/>
      </rPr>
      <t>Træning og Rehabilitering</t>
    </r>
    <r>
      <rPr>
        <sz val="13"/>
        <rFont val="Calibri"/>
        <family val="2"/>
        <scheme val="minor"/>
      </rPr>
      <t>: Styrkelse af inden- og udendørs træningsfaciliteter på plejecentre med henblik på et øget focus på rehabilitering. Kræver etablering af træningsbaner og små træningsstationer</t>
    </r>
  </si>
  <si>
    <r>
      <t>Centerområde Norc Vest:</t>
    </r>
    <r>
      <rPr>
        <sz val="13"/>
        <color theme="1"/>
        <rFont val="Calibri"/>
        <family val="2"/>
        <scheme val="minor"/>
      </rPr>
      <t xml:space="preserve"> Ombygning af Vinkelvejcentret , Nybygning af 30 boliger </t>
    </r>
  </si>
  <si>
    <r>
      <t>Krogen: O</t>
    </r>
    <r>
      <rPr>
        <sz val="13"/>
        <color theme="1"/>
        <rFont val="Calibri"/>
        <family val="2"/>
        <scheme val="minor"/>
      </rPr>
      <t>mbygning af administrationsbygningen til ledelse for Krogen og /Handicap bo og beskæftigelse)</t>
    </r>
  </si>
  <si>
    <t>Cykelstier: Driftsudgifter afledt af nye cykelstier</t>
  </si>
  <si>
    <t>Integration - arbejdmarkeds-konsulent - løn 0,4 mio. minus 0,3 mio. refusion og tilskud</t>
  </si>
  <si>
    <t>Besparelser på administrationsbygninger. Samles på 2 matrikler</t>
  </si>
  <si>
    <t>Nedsætte pulje til naturpleje</t>
  </si>
  <si>
    <t>Nødhjæpsposter/Blå Flag</t>
  </si>
  <si>
    <t>Understøttende undervisning ændres til 25/75 fordeling lærer/pædagog</t>
  </si>
  <si>
    <t>Reduktion i Ungdomsskolen: Ledelse</t>
  </si>
  <si>
    <t>Dagplejen - nedlæggelse af Tumlehuset i Varde</t>
  </si>
  <si>
    <t>Overgang til kølet madservice til visiterede borgere i eget hjem</t>
  </si>
  <si>
    <t>Ansættelse af ledige fleksjobbere i kommunale virksomheder</t>
  </si>
  <si>
    <r>
      <t xml:space="preserve">Lunden: </t>
    </r>
    <r>
      <rPr>
        <sz val="13"/>
        <color theme="1"/>
        <rFont val="Calibri"/>
        <family val="2"/>
        <scheme val="minor"/>
      </rPr>
      <t>Udskiftning af tag</t>
    </r>
  </si>
  <si>
    <r>
      <rPr>
        <b/>
        <sz val="13"/>
        <color theme="1"/>
        <rFont val="Calibri"/>
        <family val="2"/>
        <scheme val="minor"/>
      </rPr>
      <t xml:space="preserve">Lunden: </t>
    </r>
    <r>
      <rPr>
        <sz val="13"/>
        <color theme="1"/>
        <rFont val="Calibri"/>
        <family val="2"/>
        <scheme val="minor"/>
      </rPr>
      <t>Marsterplan, flytning af hovedindgang mv.</t>
    </r>
  </si>
  <si>
    <r>
      <t xml:space="preserve">Anlægsudgifter </t>
    </r>
    <r>
      <rPr>
        <b/>
        <sz val="11"/>
        <color rgb="FFFF0000"/>
        <rFont val="Calibri"/>
        <family val="2"/>
        <scheme val="minor"/>
      </rPr>
      <t>(fra budget 2015-2018) excl. EBF</t>
    </r>
  </si>
  <si>
    <t>EBF</t>
  </si>
  <si>
    <t>Budget 2015-2018</t>
  </si>
  <si>
    <t>P42</t>
  </si>
  <si>
    <t>Omdannelse af Vejers Havvej</t>
  </si>
  <si>
    <t>103438/15</t>
  </si>
  <si>
    <t>Konservative: Tilskud til IFV til drift af bowlingbaner fjernes</t>
  </si>
  <si>
    <t>86943-15</t>
  </si>
  <si>
    <t>Z2</t>
  </si>
  <si>
    <t>Radikale: Samdrift mellem Varde Museum og NaturKulturVarde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</si>
  <si>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Udvidelse af budgettet til bostøtte jfr. §85 for at reducere ventetiden ved ressourceforløb </t>
    </r>
  </si>
  <si>
    <t>S3a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</si>
  <si>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>: Praktisk og personlig bistand §83 stigning som følge af ældre over 85 år - Bemærk yderligere 2,8 mio kr. under ældrepuljen</t>
    </r>
  </si>
  <si>
    <r>
      <rPr>
        <b/>
        <sz val="13"/>
        <color rgb="FF00B0F0"/>
        <rFont val="Calibri"/>
        <family val="2"/>
        <scheme val="minor"/>
      </rPr>
      <t>Social og Handicap</t>
    </r>
    <r>
      <rPr>
        <sz val="13"/>
        <color rgb="FF00B0F0"/>
        <rFont val="Calibri"/>
        <family val="2"/>
        <scheme val="minor"/>
      </rPr>
      <t>: Afregning - hidtil finansieret fra ældrepuljen</t>
    </r>
  </si>
  <si>
    <t>103239-15</t>
  </si>
  <si>
    <r>
      <t xml:space="preserve">Social og Handicap: </t>
    </r>
    <r>
      <rPr>
        <sz val="13"/>
        <color rgb="FF00B0F0"/>
        <rFont val="Calibri"/>
        <family val="2"/>
        <scheme val="minor"/>
      </rPr>
      <t>Udvidelse af krobsbårnehjælpemidler og hjælpemidler som følge af stigende efterspørgsel</t>
    </r>
  </si>
  <si>
    <t>Hverdagsrehabilitering på plejecentre og hjemmeplejen</t>
  </si>
  <si>
    <t>103261-15</t>
  </si>
  <si>
    <t>Hjælpemidler i rehabiliteringen</t>
  </si>
  <si>
    <t>103280-15</t>
  </si>
  <si>
    <t>* Blå beløb er forslag, der finansieres af øgede bloktilskud som følge af ophør af ældrepuljen. Det samlede beløb udgør 8,8 mio. kr.</t>
  </si>
  <si>
    <t>S4*</t>
  </si>
  <si>
    <t>S5*</t>
  </si>
  <si>
    <t>S6*</t>
  </si>
  <si>
    <t>S7*</t>
  </si>
  <si>
    <t>S3B*</t>
  </si>
  <si>
    <t>Z1</t>
  </si>
  <si>
    <t>Forslag fra politiske partier</t>
  </si>
  <si>
    <t>86942-16</t>
  </si>
  <si>
    <t>Z3</t>
  </si>
  <si>
    <t>Konservative: besparelse på konsulentydelser især på det tekniske område</t>
  </si>
  <si>
    <t>sag. nr. 15-314</t>
  </si>
  <si>
    <t>6. august 2015/dok. nr. 105099-15</t>
  </si>
  <si>
    <t>91685-15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</si>
</sst>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,##0.0"/>
    <numFmt numFmtId="166" formatCode="0.0"/>
    <numFmt numFmtId="167" formatCode="_ * #,##0_ ;_ * \-#,##0_ ;_ * &quot;-&quot;??_ ;_ @_ "/>
    <numFmt numFmtId="168" formatCode="#,##0_ ;\-#,##0\ 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</font>
    <font>
      <sz val="12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3"/>
      <color rgb="FF00B0F0"/>
      <name val="Calibri"/>
      <family val="2"/>
      <scheme val="minor"/>
    </font>
    <font>
      <b/>
      <sz val="13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0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9" fillId="0" borderId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Fill="1" applyBorder="1"/>
    <xf numFmtId="0" fontId="0" fillId="0" borderId="4" xfId="0" applyFill="1" applyBorder="1" applyAlignment="1">
      <alignment horizontal="left" indent="1"/>
    </xf>
    <xf numFmtId="0" fontId="1" fillId="0" borderId="3" xfId="0" applyFont="1" applyFill="1" applyBorder="1"/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Fill="1" applyBorder="1" applyAlignment="1">
      <alignment horizontal="left" indent="1"/>
    </xf>
    <xf numFmtId="0" fontId="1" fillId="0" borderId="8" xfId="0" applyFont="1" applyFill="1" applyBorder="1" applyAlignment="1">
      <alignment horizontal="left"/>
    </xf>
    <xf numFmtId="0" fontId="1" fillId="0" borderId="8" xfId="0" applyFont="1" applyBorder="1" applyAlignment="1"/>
    <xf numFmtId="0" fontId="0" fillId="0" borderId="8" xfId="0" applyBorder="1" applyAlignment="1">
      <alignment horizontal="left" indent="1"/>
    </xf>
    <xf numFmtId="0" fontId="1" fillId="0" borderId="10" xfId="0" applyFont="1" applyBorder="1" applyAlignment="1">
      <alignment horizontal="left"/>
    </xf>
    <xf numFmtId="0" fontId="1" fillId="0" borderId="13" xfId="0" applyFont="1" applyBorder="1"/>
    <xf numFmtId="0" fontId="0" fillId="0" borderId="7" xfId="0" applyBorder="1"/>
    <xf numFmtId="0" fontId="0" fillId="0" borderId="11" xfId="0" applyBorder="1"/>
    <xf numFmtId="49" fontId="1" fillId="0" borderId="12" xfId="0" applyNumberFormat="1" applyFont="1" applyBorder="1" applyAlignment="1"/>
    <xf numFmtId="165" fontId="0" fillId="0" borderId="12" xfId="0" applyNumberFormat="1" applyBorder="1"/>
    <xf numFmtId="165" fontId="1" fillId="0" borderId="13" xfId="0" applyNumberFormat="1" applyFont="1" applyBorder="1"/>
    <xf numFmtId="165" fontId="0" fillId="0" borderId="7" xfId="0" applyNumberFormat="1" applyBorder="1"/>
    <xf numFmtId="165" fontId="1" fillId="0" borderId="11" xfId="0" applyNumberFormat="1" applyFont="1" applyBorder="1"/>
    <xf numFmtId="165" fontId="0" fillId="0" borderId="9" xfId="0" applyNumberFormat="1" applyBorder="1"/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165" fontId="1" fillId="0" borderId="2" xfId="0" applyNumberFormat="1" applyFont="1" applyBorder="1"/>
    <xf numFmtId="165" fontId="0" fillId="0" borderId="12" xfId="0" applyNumberForma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0" fillId="0" borderId="7" xfId="0" applyNumberFormat="1" applyBorder="1" applyAlignment="1">
      <alignment wrapText="1"/>
    </xf>
    <xf numFmtId="49" fontId="1" fillId="0" borderId="7" xfId="0" applyNumberFormat="1" applyFont="1" applyBorder="1" applyAlignment="1"/>
    <xf numFmtId="49" fontId="1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/>
    <xf numFmtId="0" fontId="1" fillId="0" borderId="7" xfId="0" applyFont="1" applyFill="1" applyBorder="1"/>
    <xf numFmtId="0" fontId="0" fillId="0" borderId="7" xfId="0" applyFill="1" applyBorder="1" applyAlignment="1">
      <alignment horizontal="left" indent="1"/>
    </xf>
    <xf numFmtId="0" fontId="0" fillId="0" borderId="7" xfId="0" applyFont="1" applyFill="1" applyBorder="1" applyAlignment="1">
      <alignment horizontal="left" indent="1"/>
    </xf>
    <xf numFmtId="0" fontId="1" fillId="0" borderId="7" xfId="0" applyFont="1" applyBorder="1" applyAlignment="1"/>
    <xf numFmtId="0" fontId="0" fillId="0" borderId="7" xfId="0" applyBorder="1" applyAlignment="1">
      <alignment horizontal="left" indent="1"/>
    </xf>
    <xf numFmtId="0" fontId="0" fillId="0" borderId="15" xfId="0" applyBorder="1"/>
    <xf numFmtId="165" fontId="0" fillId="0" borderId="15" xfId="0" applyNumberFormat="1" applyBorder="1"/>
    <xf numFmtId="165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Fill="1" applyBorder="1"/>
    <xf numFmtId="165" fontId="0" fillId="0" borderId="16" xfId="0" applyNumberFormat="1" applyBorder="1"/>
    <xf numFmtId="165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6" xfId="0" applyFont="1" applyFill="1" applyBorder="1" applyAlignment="1">
      <alignment horizontal="left"/>
    </xf>
    <xf numFmtId="0" fontId="1" fillId="0" borderId="13" xfId="0" applyFont="1" applyFill="1" applyBorder="1"/>
    <xf numFmtId="0" fontId="0" fillId="0" borderId="15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165" fontId="1" fillId="0" borderId="17" xfId="0" applyNumberFormat="1" applyFont="1" applyBorder="1"/>
    <xf numFmtId="165" fontId="1" fillId="0" borderId="17" xfId="0" applyNumberFormat="1" applyFont="1" applyBorder="1" applyAlignment="1">
      <alignment wrapText="1"/>
    </xf>
    <xf numFmtId="0" fontId="0" fillId="0" borderId="18" xfId="0" applyBorder="1"/>
    <xf numFmtId="166" fontId="0" fillId="0" borderId="15" xfId="0" applyNumberFormat="1" applyBorder="1" applyAlignment="1">
      <alignment wrapText="1"/>
    </xf>
    <xf numFmtId="166" fontId="0" fillId="0" borderId="7" xfId="0" applyNumberFormat="1" applyBorder="1" applyAlignment="1">
      <alignment wrapText="1"/>
    </xf>
    <xf numFmtId="0" fontId="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/>
    <xf numFmtId="0" fontId="6" fillId="0" borderId="2" xfId="0" applyFont="1" applyBorder="1"/>
    <xf numFmtId="165" fontId="4" fillId="0" borderId="7" xfId="0" applyNumberFormat="1" applyFont="1" applyBorder="1"/>
    <xf numFmtId="165" fontId="4" fillId="0" borderId="12" xfId="0" applyNumberFormat="1" applyFont="1" applyBorder="1"/>
    <xf numFmtId="165" fontId="8" fillId="0" borderId="12" xfId="0" applyNumberFormat="1" applyFont="1" applyBorder="1"/>
    <xf numFmtId="165" fontId="0" fillId="0" borderId="0" xfId="0" applyNumberFormat="1"/>
    <xf numFmtId="165" fontId="4" fillId="0" borderId="15" xfId="0" applyNumberFormat="1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 wrapText="1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center" wrapText="1"/>
    </xf>
    <xf numFmtId="166" fontId="0" fillId="0" borderId="16" xfId="0" applyNumberFormat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0" fontId="14" fillId="0" borderId="0" xfId="2"/>
    <xf numFmtId="0" fontId="15" fillId="3" borderId="19" xfId="2" applyFont="1" applyFill="1" applyBorder="1" applyAlignment="1">
      <alignment horizontal="center" wrapText="1"/>
    </xf>
    <xf numFmtId="3" fontId="18" fillId="0" borderId="20" xfId="2" applyNumberFormat="1" applyFont="1" applyFill="1" applyBorder="1" applyAlignment="1">
      <alignment wrapText="1"/>
    </xf>
    <xf numFmtId="3" fontId="18" fillId="0" borderId="21" xfId="2" applyNumberFormat="1" applyFont="1" applyFill="1" applyBorder="1" applyAlignment="1">
      <alignment wrapText="1"/>
    </xf>
    <xf numFmtId="3" fontId="18" fillId="0" borderId="22" xfId="2" applyNumberFormat="1" applyFont="1" applyFill="1" applyBorder="1" applyAlignment="1">
      <alignment wrapText="1"/>
    </xf>
    <xf numFmtId="0" fontId="18" fillId="0" borderId="22" xfId="2" applyFont="1" applyFill="1" applyBorder="1" applyAlignment="1">
      <alignment wrapText="1"/>
    </xf>
    <xf numFmtId="165" fontId="18" fillId="0" borderId="23" xfId="2" applyNumberFormat="1" applyFont="1" applyBorder="1" applyAlignment="1">
      <alignment horizontal="center"/>
    </xf>
    <xf numFmtId="0" fontId="15" fillId="3" borderId="24" xfId="2" applyFont="1" applyFill="1" applyBorder="1" applyAlignment="1">
      <alignment horizontal="center"/>
    </xf>
    <xf numFmtId="0" fontId="16" fillId="0" borderId="0" xfId="2" applyFont="1" applyAlignment="1">
      <alignment horizontal="center"/>
    </xf>
    <xf numFmtId="0" fontId="18" fillId="0" borderId="23" xfId="2" applyFont="1" applyFill="1" applyBorder="1" applyAlignment="1">
      <alignment horizontal="center" wrapText="1"/>
    </xf>
    <xf numFmtId="0" fontId="15" fillId="3" borderId="25" xfId="2" applyFont="1" applyFill="1" applyBorder="1" applyAlignment="1">
      <alignment horizontal="center"/>
    </xf>
    <xf numFmtId="0" fontId="18" fillId="0" borderId="22" xfId="2" applyFont="1" applyFill="1" applyBorder="1" applyAlignment="1">
      <alignment horizontal="center" wrapText="1"/>
    </xf>
    <xf numFmtId="0" fontId="18" fillId="0" borderId="23" xfId="2" applyFont="1" applyBorder="1" applyAlignment="1">
      <alignment horizontal="center" wrapText="1"/>
    </xf>
    <xf numFmtId="0" fontId="18" fillId="0" borderId="20" xfId="2" applyFont="1" applyFill="1" applyBorder="1" applyAlignment="1">
      <alignment horizontal="center" wrapText="1"/>
    </xf>
    <xf numFmtId="3" fontId="18" fillId="0" borderId="22" xfId="2" applyNumberFormat="1" applyFont="1" applyBorder="1"/>
    <xf numFmtId="165" fontId="18" fillId="0" borderId="22" xfId="2" applyNumberFormat="1" applyFont="1" applyFill="1" applyBorder="1" applyAlignment="1">
      <alignment horizontal="center" wrapText="1"/>
    </xf>
    <xf numFmtId="0" fontId="14" fillId="0" borderId="0" xfId="2" applyAlignment="1">
      <alignment horizontal="right"/>
    </xf>
    <xf numFmtId="3" fontId="18" fillId="0" borderId="22" xfId="2" applyNumberFormat="1" applyFont="1" applyFill="1" applyBorder="1" applyAlignment="1">
      <alignment horizontal="right" wrapText="1"/>
    </xf>
    <xf numFmtId="3" fontId="18" fillId="0" borderId="21" xfId="2" applyNumberFormat="1" applyFont="1" applyFill="1" applyBorder="1" applyAlignment="1">
      <alignment horizontal="right" wrapText="1"/>
    </xf>
    <xf numFmtId="0" fontId="20" fillId="0" borderId="0" xfId="2" applyFont="1"/>
    <xf numFmtId="0" fontId="18" fillId="0" borderId="22" xfId="2" applyFont="1" applyFill="1" applyBorder="1" applyAlignment="1">
      <alignment horizontal="center" vertical="center" wrapText="1"/>
    </xf>
    <xf numFmtId="0" fontId="19" fillId="0" borderId="0" xfId="2" applyFont="1"/>
    <xf numFmtId="3" fontId="18" fillId="0" borderId="22" xfId="2" applyNumberFormat="1" applyFont="1" applyBorder="1" applyAlignment="1"/>
    <xf numFmtId="3" fontId="18" fillId="0" borderId="22" xfId="2" applyNumberFormat="1" applyFont="1" applyFill="1" applyBorder="1" applyAlignment="1"/>
    <xf numFmtId="0" fontId="18" fillId="0" borderId="22" xfId="2" applyFont="1" applyBorder="1" applyAlignment="1">
      <alignment horizontal="center" wrapText="1"/>
    </xf>
    <xf numFmtId="0" fontId="18" fillId="0" borderId="23" xfId="2" applyFont="1" applyFill="1" applyBorder="1" applyAlignment="1">
      <alignment wrapText="1"/>
    </xf>
    <xf numFmtId="0" fontId="17" fillId="0" borderId="19" xfId="2" applyFont="1" applyFill="1" applyBorder="1" applyAlignment="1">
      <alignment horizontal="center"/>
    </xf>
    <xf numFmtId="3" fontId="17" fillId="0" borderId="19" xfId="2" applyNumberFormat="1" applyFont="1" applyFill="1" applyBorder="1" applyAlignment="1">
      <alignment horizontal="right" wrapText="1"/>
    </xf>
    <xf numFmtId="3" fontId="18" fillId="0" borderId="22" xfId="2" applyNumberFormat="1" applyFont="1" applyBorder="1" applyAlignment="1">
      <alignment horizontal="right"/>
    </xf>
    <xf numFmtId="0" fontId="18" fillId="0" borderId="22" xfId="2" applyFont="1" applyFill="1" applyBorder="1" applyAlignment="1">
      <alignment horizontal="center"/>
    </xf>
    <xf numFmtId="0" fontId="18" fillId="0" borderId="22" xfId="2" applyFont="1" applyBorder="1" applyAlignment="1"/>
    <xf numFmtId="0" fontId="18" fillId="0" borderId="22" xfId="2" applyFont="1" applyBorder="1" applyAlignment="1">
      <alignment wrapText="1"/>
    </xf>
    <xf numFmtId="0" fontId="19" fillId="0" borderId="22" xfId="2" applyFont="1" applyBorder="1" applyAlignment="1">
      <alignment horizontal="center" vertical="center"/>
    </xf>
    <xf numFmtId="0" fontId="18" fillId="0" borderId="23" xfId="2" applyFont="1" applyFill="1" applyBorder="1" applyAlignment="1">
      <alignment horizontal="center" vertical="center" wrapText="1"/>
    </xf>
    <xf numFmtId="0" fontId="18" fillId="0" borderId="22" xfId="2" applyFont="1" applyBorder="1" applyAlignment="1">
      <alignment horizontal="center"/>
    </xf>
    <xf numFmtId="0" fontId="18" fillId="0" borderId="22" xfId="2" applyFont="1" applyBorder="1" applyAlignment="1">
      <alignment horizontal="center" vertical="center"/>
    </xf>
    <xf numFmtId="1" fontId="18" fillId="0" borderId="23" xfId="2" applyNumberFormat="1" applyFont="1" applyFill="1" applyBorder="1" applyAlignment="1">
      <alignment horizontal="center" vertical="center" wrapText="1"/>
    </xf>
    <xf numFmtId="0" fontId="18" fillId="0" borderId="23" xfId="2" applyFont="1" applyFill="1" applyBorder="1" applyAlignment="1">
      <alignment horizontal="center"/>
    </xf>
    <xf numFmtId="0" fontId="18" fillId="0" borderId="22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left" wrapText="1"/>
    </xf>
    <xf numFmtId="0" fontId="18" fillId="0" borderId="22" xfId="2" applyFont="1" applyFill="1" applyBorder="1" applyAlignment="1">
      <alignment horizontal="left" wrapText="1"/>
    </xf>
    <xf numFmtId="3" fontId="18" fillId="0" borderId="26" xfId="2" applyNumberFormat="1" applyFont="1" applyFill="1" applyBorder="1" applyAlignment="1">
      <alignment horizontal="right" wrapText="1"/>
    </xf>
    <xf numFmtId="3" fontId="18" fillId="0" borderId="26" xfId="2" applyNumberFormat="1" applyFont="1" applyBorder="1" applyAlignment="1">
      <alignment horizontal="right"/>
    </xf>
    <xf numFmtId="3" fontId="18" fillId="0" borderId="21" xfId="2" applyNumberFormat="1" applyFont="1" applyBorder="1" applyAlignment="1">
      <alignment horizontal="right"/>
    </xf>
    <xf numFmtId="0" fontId="19" fillId="0" borderId="22" xfId="2" applyFont="1" applyBorder="1" applyAlignment="1"/>
    <xf numFmtId="0" fontId="18" fillId="0" borderId="23" xfId="2" applyFont="1" applyBorder="1" applyAlignment="1">
      <alignment horizontal="center" vertical="center"/>
    </xf>
    <xf numFmtId="1" fontId="18" fillId="0" borderId="23" xfId="2" applyNumberFormat="1" applyFont="1" applyBorder="1" applyAlignment="1">
      <alignment horizontal="center" vertical="center" wrapText="1"/>
    </xf>
    <xf numFmtId="0" fontId="14" fillId="0" borderId="22" xfId="2" applyFill="1" applyBorder="1" applyAlignment="1">
      <alignment horizontal="center"/>
    </xf>
    <xf numFmtId="0" fontId="18" fillId="0" borderId="27" xfId="2" applyFont="1" applyFill="1" applyBorder="1" applyAlignment="1">
      <alignment horizontal="left" wrapText="1"/>
    </xf>
    <xf numFmtId="3" fontId="17" fillId="0" borderId="22" xfId="2" applyNumberFormat="1" applyFont="1" applyFill="1" applyBorder="1" applyAlignment="1">
      <alignment wrapText="1"/>
    </xf>
    <xf numFmtId="0" fontId="18" fillId="0" borderId="23" xfId="2" applyFont="1" applyFill="1" applyBorder="1" applyAlignment="1">
      <alignment horizontal="center" vertical="center"/>
    </xf>
    <xf numFmtId="0" fontId="14" fillId="0" borderId="22" xfId="2" applyFill="1" applyBorder="1" applyAlignment="1">
      <alignment horizontal="center" vertical="center"/>
    </xf>
    <xf numFmtId="0" fontId="18" fillId="0" borderId="22" xfId="2" applyFont="1" applyFill="1" applyBorder="1" applyAlignment="1">
      <alignment horizontal="center" vertical="center"/>
    </xf>
    <xf numFmtId="3" fontId="18" fillId="4" borderId="22" xfId="2" applyNumberFormat="1" applyFont="1" applyFill="1" applyBorder="1" applyAlignment="1">
      <alignment wrapText="1"/>
    </xf>
    <xf numFmtId="3" fontId="18" fillId="4" borderId="21" xfId="2" applyNumberFormat="1" applyFont="1" applyFill="1" applyBorder="1" applyAlignment="1">
      <alignment wrapText="1"/>
    </xf>
    <xf numFmtId="0" fontId="2" fillId="0" borderId="49" xfId="0" applyFont="1" applyBorder="1" applyAlignment="1">
      <alignment wrapText="1"/>
    </xf>
    <xf numFmtId="0" fontId="0" fillId="0" borderId="0" xfId="0"/>
    <xf numFmtId="0" fontId="0" fillId="0" borderId="0" xfId="0"/>
    <xf numFmtId="0" fontId="2" fillId="0" borderId="25" xfId="0" applyFont="1" applyBorder="1"/>
    <xf numFmtId="0" fontId="2" fillId="0" borderId="4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45" xfId="0" applyNumberFormat="1" applyFont="1" applyBorder="1"/>
    <xf numFmtId="3" fontId="2" fillId="0" borderId="13" xfId="0" applyNumberFormat="1" applyFont="1" applyBorder="1"/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0" borderId="30" xfId="0" applyFont="1" applyBorder="1" applyAlignment="1">
      <alignment wrapText="1"/>
    </xf>
    <xf numFmtId="0" fontId="2" fillId="0" borderId="13" xfId="0" quotePrefix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67" fontId="2" fillId="0" borderId="13" xfId="1" applyNumberFormat="1" applyFont="1" applyBorder="1"/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3" fillId="0" borderId="0" xfId="0" applyFont="1" applyAlignment="1" applyProtection="1">
      <alignment vertical="top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0" fillId="0" borderId="0" xfId="0"/>
    <xf numFmtId="3" fontId="2" fillId="0" borderId="13" xfId="0" applyNumberFormat="1" applyFont="1" applyBorder="1"/>
    <xf numFmtId="0" fontId="2" fillId="0" borderId="30" xfId="0" applyFont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167" fontId="2" fillId="0" borderId="13" xfId="1" applyNumberFormat="1" applyFont="1" applyBorder="1"/>
    <xf numFmtId="167" fontId="2" fillId="0" borderId="45" xfId="1" applyNumberFormat="1" applyFont="1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164" fontId="2" fillId="0" borderId="45" xfId="1" applyFont="1" applyBorder="1"/>
    <xf numFmtId="0" fontId="2" fillId="0" borderId="13" xfId="0" applyFont="1" applyFill="1" applyBorder="1" applyAlignment="1">
      <alignment horizontal="center"/>
    </xf>
    <xf numFmtId="3" fontId="21" fillId="0" borderId="42" xfId="0" applyNumberFormat="1" applyFont="1" applyFill="1" applyBorder="1"/>
    <xf numFmtId="0" fontId="2" fillId="0" borderId="30" xfId="0" applyFont="1" applyBorder="1" applyAlignment="1">
      <alignment wrapText="1"/>
    </xf>
    <xf numFmtId="167" fontId="2" fillId="0" borderId="13" xfId="1" applyNumberFormat="1" applyFont="1" applyBorder="1"/>
    <xf numFmtId="2" fontId="2" fillId="0" borderId="35" xfId="0" applyNumberFormat="1" applyFont="1" applyBorder="1" applyAlignment="1">
      <alignment wrapText="1"/>
    </xf>
    <xf numFmtId="3" fontId="2" fillId="0" borderId="12" xfId="0" applyNumberFormat="1" applyFont="1" applyBorder="1"/>
    <xf numFmtId="0" fontId="21" fillId="0" borderId="2" xfId="0" applyFont="1" applyFill="1" applyBorder="1"/>
    <xf numFmtId="3" fontId="2" fillId="0" borderId="12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0" borderId="0" xfId="0"/>
    <xf numFmtId="3" fontId="2" fillId="0" borderId="13" xfId="0" applyNumberFormat="1" applyFont="1" applyBorder="1"/>
    <xf numFmtId="0" fontId="2" fillId="0" borderId="30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Border="1"/>
    <xf numFmtId="0" fontId="2" fillId="0" borderId="30" xfId="0" applyFont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3" fontId="2" fillId="0" borderId="45" xfId="0" applyNumberFormat="1" applyFont="1" applyBorder="1" applyAlignment="1">
      <alignment wrapText="1"/>
    </xf>
    <xf numFmtId="167" fontId="2" fillId="0" borderId="45" xfId="1" applyNumberFormat="1" applyFont="1" applyBorder="1" applyAlignment="1">
      <alignment wrapText="1"/>
    </xf>
    <xf numFmtId="0" fontId="21" fillId="0" borderId="2" xfId="0" applyFont="1" applyFill="1" applyBorder="1"/>
    <xf numFmtId="0" fontId="2" fillId="0" borderId="25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1" fillId="6" borderId="2" xfId="0" applyFont="1" applyFill="1" applyBorder="1" applyAlignment="1">
      <alignment horizontal="center" wrapText="1"/>
    </xf>
    <xf numFmtId="0" fontId="21" fillId="0" borderId="42" xfId="0" applyFont="1" applyFill="1" applyBorder="1"/>
    <xf numFmtId="0" fontId="4" fillId="0" borderId="0" xfId="0" applyFont="1"/>
    <xf numFmtId="0" fontId="0" fillId="0" borderId="0" xfId="0"/>
    <xf numFmtId="0" fontId="21" fillId="0" borderId="0" xfId="0" applyFont="1" applyFill="1" applyBorder="1"/>
    <xf numFmtId="0" fontId="2" fillId="0" borderId="0" xfId="0" applyFont="1" applyBorder="1" applyAlignment="1"/>
    <xf numFmtId="3" fontId="21" fillId="0" borderId="0" xfId="0" applyNumberFormat="1" applyFont="1" applyFill="1" applyBorder="1"/>
    <xf numFmtId="0" fontId="21" fillId="0" borderId="0" xfId="0" applyFont="1" applyBorder="1" applyAlignment="1"/>
    <xf numFmtId="0" fontId="0" fillId="0" borderId="0" xfId="0"/>
    <xf numFmtId="0" fontId="0" fillId="0" borderId="0" xfId="0"/>
    <xf numFmtId="3" fontId="21" fillId="0" borderId="42" xfId="0" applyNumberFormat="1" applyFont="1" applyFill="1" applyBorder="1"/>
    <xf numFmtId="0" fontId="2" fillId="0" borderId="46" xfId="0" applyFont="1" applyBorder="1"/>
    <xf numFmtId="3" fontId="2" fillId="0" borderId="46" xfId="0" applyNumberFormat="1" applyFont="1" applyBorder="1"/>
    <xf numFmtId="3" fontId="21" fillId="0" borderId="2" xfId="0" applyNumberFormat="1" applyFont="1" applyFill="1" applyBorder="1"/>
    <xf numFmtId="0" fontId="24" fillId="0" borderId="12" xfId="0" applyFont="1" applyFill="1" applyBorder="1" applyAlignment="1">
      <alignment horizontal="center"/>
    </xf>
    <xf numFmtId="3" fontId="24" fillId="0" borderId="12" xfId="0" applyNumberFormat="1" applyFont="1" applyBorder="1" applyAlignment="1">
      <alignment vertical="center"/>
    </xf>
    <xf numFmtId="3" fontId="24" fillId="0" borderId="12" xfId="0" applyNumberFormat="1" applyFont="1" applyBorder="1"/>
    <xf numFmtId="0" fontId="2" fillId="0" borderId="12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3" fontId="24" fillId="0" borderId="7" xfId="0" applyNumberFormat="1" applyFont="1" applyBorder="1" applyAlignment="1">
      <alignment vertical="center"/>
    </xf>
    <xf numFmtId="3" fontId="24" fillId="0" borderId="7" xfId="0" applyNumberFormat="1" applyFont="1" applyBorder="1"/>
    <xf numFmtId="0" fontId="24" fillId="0" borderId="8" xfId="0" applyFont="1" applyBorder="1" applyAlignment="1">
      <alignment vertical="center"/>
    </xf>
    <xf numFmtId="0" fontId="2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Border="1"/>
    <xf numFmtId="0" fontId="2" fillId="0" borderId="7" xfId="0" applyFont="1" applyFill="1" applyBorder="1" applyAlignment="1">
      <alignment horizontal="center" wrapText="1"/>
    </xf>
    <xf numFmtId="3" fontId="23" fillId="0" borderId="7" xfId="0" applyNumberFormat="1" applyFont="1" applyBorder="1"/>
    <xf numFmtId="0" fontId="24" fillId="0" borderId="7" xfId="0" applyFont="1" applyFill="1" applyBorder="1" applyAlignment="1">
      <alignment horizontal="center" vertical="center"/>
    </xf>
    <xf numFmtId="3" fontId="24" fillId="0" borderId="26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/>
    <xf numFmtId="0" fontId="24" fillId="0" borderId="7" xfId="0" applyFont="1" applyBorder="1"/>
    <xf numFmtId="3" fontId="24" fillId="0" borderId="8" xfId="0" applyNumberFormat="1" applyFont="1" applyBorder="1"/>
    <xf numFmtId="0" fontId="24" fillId="0" borderId="7" xfId="0" applyFont="1" applyFill="1" applyBorder="1" applyAlignment="1">
      <alignment horizontal="center" vertical="center" wrapText="1"/>
    </xf>
    <xf numFmtId="3" fontId="24" fillId="0" borderId="8" xfId="0" applyNumberFormat="1" applyFont="1" applyBorder="1" applyAlignment="1">
      <alignment vertical="center"/>
    </xf>
    <xf numFmtId="167" fontId="24" fillId="0" borderId="26" xfId="10" applyNumberFormat="1" applyFont="1" applyBorder="1" applyAlignment="1">
      <alignment vertical="center"/>
    </xf>
    <xf numFmtId="167" fontId="24" fillId="0" borderId="7" xfId="10" applyNumberFormat="1" applyFont="1" applyBorder="1" applyAlignment="1">
      <alignment vertical="center"/>
    </xf>
    <xf numFmtId="167" fontId="24" fillId="0" borderId="8" xfId="10" applyNumberFormat="1" applyFont="1" applyBorder="1" applyAlignment="1">
      <alignment vertical="center"/>
    </xf>
    <xf numFmtId="167" fontId="2" fillId="0" borderId="26" xfId="1" applyNumberFormat="1" applyFont="1" applyBorder="1"/>
    <xf numFmtId="167" fontId="2" fillId="0" borderId="7" xfId="1" applyNumberFormat="1" applyFont="1" applyBorder="1"/>
    <xf numFmtId="167" fontId="2" fillId="0" borderId="8" xfId="1" applyNumberFormat="1" applyFont="1" applyBorder="1"/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3" fontId="23" fillId="0" borderId="7" xfId="0" applyNumberFormat="1" applyFont="1" applyBorder="1" applyAlignment="1">
      <alignment vertical="center"/>
    </xf>
    <xf numFmtId="3" fontId="24" fillId="0" borderId="7" xfId="1" applyNumberFormat="1" applyFont="1" applyBorder="1"/>
    <xf numFmtId="3" fontId="2" fillId="0" borderId="7" xfId="1" applyNumberFormat="1" applyFont="1" applyBorder="1"/>
    <xf numFmtId="0" fontId="2" fillId="0" borderId="8" xfId="0" applyFont="1" applyBorder="1" applyAlignment="1">
      <alignment horizontal="center" vertical="center"/>
    </xf>
    <xf numFmtId="3" fontId="2" fillId="0" borderId="52" xfId="1" applyNumberFormat="1" applyFont="1" applyBorder="1" applyAlignment="1">
      <alignment vertical="center" wrapText="1"/>
    </xf>
    <xf numFmtId="3" fontId="2" fillId="0" borderId="7" xfId="1" applyNumberFormat="1" applyFont="1" applyBorder="1" applyAlignment="1">
      <alignment horizontal="center" vertical="center"/>
    </xf>
    <xf numFmtId="3" fontId="2" fillId="0" borderId="7" xfId="1" applyNumberFormat="1" applyFont="1" applyBorder="1" applyAlignment="1">
      <alignment vertical="center"/>
    </xf>
    <xf numFmtId="3" fontId="2" fillId="0" borderId="52" xfId="1" applyNumberFormat="1" applyFont="1" applyBorder="1" applyAlignment="1">
      <alignment wrapText="1"/>
    </xf>
    <xf numFmtId="3" fontId="2" fillId="0" borderId="7" xfId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Continuous" vertical="center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168" fontId="2" fillId="0" borderId="8" xfId="11" applyNumberFormat="1" applyFont="1" applyBorder="1" applyAlignment="1">
      <alignment horizontal="center" vertical="center"/>
    </xf>
    <xf numFmtId="168" fontId="2" fillId="0" borderId="8" xfId="11" applyNumberFormat="1" applyFont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4" fillId="0" borderId="53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4" fillId="0" borderId="52" xfId="0" applyFont="1" applyBorder="1" applyAlignment="1">
      <alignment vertical="center"/>
    </xf>
    <xf numFmtId="0" fontId="25" fillId="0" borderId="52" xfId="0" applyFont="1" applyBorder="1" applyAlignment="1">
      <alignment wrapText="1"/>
    </xf>
    <xf numFmtId="0" fontId="2" fillId="0" borderId="52" xfId="0" applyFont="1" applyBorder="1"/>
    <xf numFmtId="0" fontId="2" fillId="0" borderId="52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" fillId="0" borderId="52" xfId="0" applyFont="1" applyFill="1" applyBorder="1" applyAlignment="1">
      <alignment horizontal="left" wrapText="1"/>
    </xf>
    <xf numFmtId="0" fontId="24" fillId="0" borderId="52" xfId="0" applyFont="1" applyBorder="1" applyAlignment="1">
      <alignment wrapText="1"/>
    </xf>
    <xf numFmtId="0" fontId="24" fillId="0" borderId="52" xfId="0" applyFont="1" applyBorder="1"/>
    <xf numFmtId="0" fontId="2" fillId="0" borderId="52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3" fillId="0" borderId="52" xfId="0" applyFont="1" applyBorder="1" applyAlignment="1">
      <alignment wrapText="1"/>
    </xf>
    <xf numFmtId="0" fontId="2" fillId="0" borderId="54" xfId="0" applyFont="1" applyBorder="1"/>
    <xf numFmtId="0" fontId="24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Continuous" vertical="center"/>
    </xf>
    <xf numFmtId="0" fontId="26" fillId="0" borderId="8" xfId="0" applyFont="1" applyBorder="1" applyAlignment="1">
      <alignment horizontal="centerContinuous" vertical="center"/>
    </xf>
    <xf numFmtId="0" fontId="26" fillId="0" borderId="52" xfId="0" applyFont="1" applyBorder="1" applyAlignment="1">
      <alignment vertical="center" wrapText="1"/>
    </xf>
    <xf numFmtId="0" fontId="26" fillId="0" borderId="7" xfId="0" applyFont="1" applyFill="1" applyBorder="1" applyAlignment="1">
      <alignment horizontal="center"/>
    </xf>
    <xf numFmtId="3" fontId="26" fillId="0" borderId="7" xfId="0" applyNumberFormat="1" applyFont="1" applyBorder="1" applyAlignment="1">
      <alignment vertical="center"/>
    </xf>
    <xf numFmtId="0" fontId="27" fillId="0" borderId="0" xfId="0" applyFont="1"/>
    <xf numFmtId="165" fontId="4" fillId="0" borderId="16" xfId="0" applyNumberFormat="1" applyFont="1" applyBorder="1"/>
    <xf numFmtId="0" fontId="18" fillId="0" borderId="22" xfId="2" applyFont="1" applyBorder="1"/>
    <xf numFmtId="3" fontId="4" fillId="0" borderId="0" xfId="0" applyNumberFormat="1" applyFont="1"/>
    <xf numFmtId="167" fontId="4" fillId="0" borderId="0" xfId="0" applyNumberFormat="1" applyFont="1"/>
    <xf numFmtId="0" fontId="18" fillId="0" borderId="22" xfId="2" applyFont="1" applyFill="1" applyBorder="1" applyAlignment="1">
      <alignment horizontal="left"/>
    </xf>
    <xf numFmtId="0" fontId="18" fillId="0" borderId="33" xfId="2" applyFont="1" applyFill="1" applyBorder="1" applyAlignment="1">
      <alignment horizontal="center"/>
    </xf>
    <xf numFmtId="0" fontId="18" fillId="0" borderId="33" xfId="2" applyFont="1" applyFill="1" applyBorder="1" applyAlignment="1">
      <alignment wrapText="1"/>
    </xf>
    <xf numFmtId="0" fontId="18" fillId="0" borderId="33" xfId="2" applyFont="1" applyBorder="1" applyAlignment="1">
      <alignment horizontal="center" wrapText="1"/>
    </xf>
    <xf numFmtId="3" fontId="18" fillId="0" borderId="33" xfId="2" applyNumberFormat="1" applyFont="1" applyFill="1" applyBorder="1" applyAlignment="1">
      <alignment horizontal="right" wrapText="1"/>
    </xf>
    <xf numFmtId="0" fontId="18" fillId="0" borderId="19" xfId="2" applyFont="1" applyFill="1" applyBorder="1" applyAlignment="1">
      <alignment horizontal="center"/>
    </xf>
    <xf numFmtId="3" fontId="2" fillId="0" borderId="13" xfId="0" applyNumberFormat="1" applyFont="1" applyBorder="1"/>
    <xf numFmtId="0" fontId="2" fillId="0" borderId="30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/>
    </xf>
    <xf numFmtId="3" fontId="28" fillId="0" borderId="13" xfId="0" applyNumberFormat="1" applyFont="1" applyBorder="1"/>
    <xf numFmtId="2" fontId="28" fillId="0" borderId="13" xfId="0" applyNumberFormat="1" applyFont="1" applyFill="1" applyBorder="1" applyAlignment="1">
      <alignment horizontal="center" wrapText="1"/>
    </xf>
    <xf numFmtId="0" fontId="28" fillId="0" borderId="45" xfId="0" applyFont="1" applyFill="1" applyBorder="1" applyAlignment="1">
      <alignment horizontal="center"/>
    </xf>
    <xf numFmtId="3" fontId="28" fillId="0" borderId="45" xfId="0" applyNumberFormat="1" applyFont="1" applyBorder="1"/>
    <xf numFmtId="0" fontId="28" fillId="0" borderId="19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 wrapText="1"/>
    </xf>
    <xf numFmtId="0" fontId="29" fillId="0" borderId="30" xfId="0" applyFont="1" applyBorder="1" applyAlignment="1">
      <alignment wrapText="1"/>
    </xf>
    <xf numFmtId="0" fontId="28" fillId="0" borderId="29" xfId="0" applyFont="1" applyBorder="1" applyAlignment="1">
      <alignment horizontal="center" vertical="center"/>
    </xf>
    <xf numFmtId="0" fontId="28" fillId="0" borderId="25" xfId="0" applyFont="1" applyBorder="1" applyAlignment="1">
      <alignment wrapText="1"/>
    </xf>
    <xf numFmtId="0" fontId="28" fillId="0" borderId="30" xfId="0" applyFont="1" applyBorder="1" applyAlignment="1">
      <alignment wrapText="1"/>
    </xf>
    <xf numFmtId="0" fontId="30" fillId="0" borderId="0" xfId="0" applyFont="1"/>
    <xf numFmtId="0" fontId="17" fillId="0" borderId="19" xfId="2" applyFont="1" applyFill="1" applyBorder="1" applyAlignment="1">
      <alignment wrapText="1"/>
    </xf>
    <xf numFmtId="0" fontId="17" fillId="0" borderId="19" xfId="2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8" fillId="3" borderId="28" xfId="2" applyFont="1" applyFill="1" applyBorder="1" applyAlignment="1">
      <alignment horizontal="center"/>
    </xf>
    <xf numFmtId="0" fontId="15" fillId="3" borderId="29" xfId="2" applyFont="1" applyFill="1" applyBorder="1" applyAlignment="1">
      <alignment horizontal="center"/>
    </xf>
    <xf numFmtId="0" fontId="18" fillId="3" borderId="28" xfId="2" applyFont="1" applyFill="1" applyBorder="1" applyAlignment="1"/>
    <xf numFmtId="0" fontId="15" fillId="3" borderId="29" xfId="2" applyFont="1" applyFill="1" applyBorder="1" applyAlignment="1"/>
    <xf numFmtId="0" fontId="18" fillId="3" borderId="30" xfId="2" applyFont="1" applyFill="1" applyBorder="1" applyAlignment="1">
      <alignment horizontal="center" vertical="center"/>
    </xf>
    <xf numFmtId="0" fontId="14" fillId="0" borderId="31" xfId="2" applyBorder="1" applyAlignment="1">
      <alignment horizontal="center" vertical="center"/>
    </xf>
    <xf numFmtId="0" fontId="14" fillId="0" borderId="32" xfId="2" applyBorder="1" applyAlignment="1">
      <alignment horizontal="center" vertical="center"/>
    </xf>
    <xf numFmtId="0" fontId="17" fillId="0" borderId="30" xfId="2" applyFont="1" applyFill="1" applyBorder="1" applyAlignment="1"/>
    <xf numFmtId="0" fontId="14" fillId="0" borderId="32" xfId="2" applyBorder="1" applyAlignment="1"/>
    <xf numFmtId="0" fontId="18" fillId="0" borderId="33" xfId="2" applyFont="1" applyFill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21" fillId="0" borderId="41" xfId="0" applyFont="1" applyBorder="1" applyAlignment="1"/>
    <xf numFmtId="0" fontId="21" fillId="0" borderId="50" xfId="0" applyFont="1" applyBorder="1" applyAlignment="1"/>
    <xf numFmtId="0" fontId="21" fillId="2" borderId="6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2" borderId="39" xfId="0" applyFont="1" applyFill="1" applyBorder="1" applyAlignment="1"/>
    <xf numFmtId="0" fontId="21" fillId="2" borderId="47" xfId="0" applyFont="1" applyFill="1" applyBorder="1" applyAlignment="1"/>
    <xf numFmtId="0" fontId="21" fillId="2" borderId="40" xfId="0" applyFont="1" applyFill="1" applyBorder="1" applyAlignment="1"/>
    <xf numFmtId="0" fontId="21" fillId="2" borderId="48" xfId="0" applyFont="1" applyFill="1" applyBorder="1" applyAlignment="1"/>
    <xf numFmtId="0" fontId="2" fillId="0" borderId="56" xfId="0" applyFont="1" applyBorder="1" applyAlignment="1">
      <alignment wrapText="1"/>
    </xf>
    <xf numFmtId="0" fontId="0" fillId="0" borderId="57" xfId="0" applyBorder="1" applyAlignment="1">
      <alignment wrapText="1"/>
    </xf>
    <xf numFmtId="0" fontId="21" fillId="0" borderId="6" xfId="0" applyFont="1" applyBorder="1" applyAlignment="1"/>
    <xf numFmtId="0" fontId="0" fillId="0" borderId="37" xfId="0" applyBorder="1" applyAlignment="1"/>
    <xf numFmtId="0" fontId="21" fillId="0" borderId="51" xfId="0" applyFont="1" applyBorder="1" applyAlignment="1"/>
    <xf numFmtId="0" fontId="2" fillId="0" borderId="43" xfId="0" applyFont="1" applyBorder="1" applyAlignment="1"/>
    <xf numFmtId="0" fontId="21" fillId="6" borderId="6" xfId="0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6" borderId="11" xfId="0" applyFont="1" applyFill="1" applyBorder="1" applyAlignment="1">
      <alignment horizontal="center"/>
    </xf>
    <xf numFmtId="0" fontId="21" fillId="6" borderId="44" xfId="0" applyFont="1" applyFill="1" applyBorder="1" applyAlignment="1">
      <alignment horizontal="center"/>
    </xf>
    <xf numFmtId="0" fontId="21" fillId="6" borderId="3" xfId="0" applyFont="1" applyFill="1" applyBorder="1" applyAlignment="1"/>
    <xf numFmtId="0" fontId="21" fillId="6" borderId="47" xfId="0" applyFont="1" applyFill="1" applyBorder="1" applyAlignment="1"/>
    <xf numFmtId="0" fontId="21" fillId="6" borderId="55" xfId="0" applyFont="1" applyFill="1" applyBorder="1" applyAlignment="1"/>
    <xf numFmtId="0" fontId="21" fillId="6" borderId="48" xfId="0" applyFont="1" applyFill="1" applyBorder="1" applyAlignment="1"/>
  </cellXfs>
  <cellStyles count="20">
    <cellStyle name="Komma" xfId="1" builtinId="3"/>
    <cellStyle name="Komma 2" xfId="4"/>
    <cellStyle name="Komma 2 2" xfId="5"/>
    <cellStyle name="Komma 2 2 2" xfId="9"/>
    <cellStyle name="Komma 2 2 2 2" xfId="18"/>
    <cellStyle name="Komma 2 2 3" xfId="14"/>
    <cellStyle name="Komma 2 3" xfId="7"/>
    <cellStyle name="Komma 2 3 2" xfId="16"/>
    <cellStyle name="Komma 2 4" xfId="6"/>
    <cellStyle name="Komma 2 4 2" xfId="11"/>
    <cellStyle name="Komma 2 4 3" xfId="15"/>
    <cellStyle name="Komma 2 5" xfId="12"/>
    <cellStyle name="Komma 3" xfId="10"/>
    <cellStyle name="Komma 3 2" xfId="19"/>
    <cellStyle name="Komma 4" xfId="8"/>
    <cellStyle name="Komma 4 2" xfId="17"/>
    <cellStyle name="Komma 5" xfId="1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48"/>
  <sheetViews>
    <sheetView view="pageLayout" topLeftCell="A25" zoomScaleNormal="100" workbookViewId="0">
      <selection activeCell="E14" sqref="E14"/>
    </sheetView>
  </sheetViews>
  <sheetFormatPr defaultRowHeight="15" x14ac:dyDescent="0.25"/>
  <cols>
    <col min="1" max="1" width="40.42578125" customWidth="1"/>
    <col min="2" max="5" width="12.42578125" customWidth="1"/>
  </cols>
  <sheetData>
    <row r="2" spans="1:6" ht="25.5" customHeight="1" thickBot="1" x14ac:dyDescent="0.35">
      <c r="A2" s="305" t="s">
        <v>40</v>
      </c>
      <c r="B2" s="305"/>
      <c r="C2" s="305"/>
      <c r="D2" s="305"/>
      <c r="E2" s="305"/>
    </row>
    <row r="3" spans="1:6" ht="54.6" customHeight="1" thickBot="1" x14ac:dyDescent="0.35">
      <c r="A3" s="75" t="s">
        <v>0</v>
      </c>
      <c r="B3" s="76" t="s">
        <v>41</v>
      </c>
      <c r="C3" s="76" t="s">
        <v>1</v>
      </c>
      <c r="D3" s="76" t="s">
        <v>2</v>
      </c>
      <c r="E3" s="76" t="s">
        <v>42</v>
      </c>
      <c r="F3" s="1"/>
    </row>
    <row r="4" spans="1:6" x14ac:dyDescent="0.25">
      <c r="A4" s="2"/>
      <c r="B4" s="19" t="s">
        <v>3</v>
      </c>
      <c r="C4" s="19"/>
      <c r="D4" s="19"/>
      <c r="E4" s="19"/>
    </row>
    <row r="5" spans="1:6" x14ac:dyDescent="0.25">
      <c r="A5" s="3" t="s">
        <v>4</v>
      </c>
      <c r="B5" s="20"/>
      <c r="C5" s="20"/>
      <c r="D5" s="20"/>
      <c r="E5" s="20"/>
    </row>
    <row r="6" spans="1:6" ht="17.25" customHeight="1" x14ac:dyDescent="0.25">
      <c r="A6" s="60" t="s">
        <v>5</v>
      </c>
      <c r="B6" s="47">
        <f>'2016'!M5</f>
        <v>-2252.3000000000002</v>
      </c>
      <c r="C6" s="47">
        <v>-2299.6</v>
      </c>
      <c r="D6" s="47">
        <v>-2345.6</v>
      </c>
      <c r="E6" s="47">
        <v>-2392.5</v>
      </c>
    </row>
    <row r="7" spans="1:6" ht="17.25" customHeight="1" x14ac:dyDescent="0.25">
      <c r="A7" s="2" t="s">
        <v>6</v>
      </c>
      <c r="B7" s="20">
        <f>'2016'!M6</f>
        <v>-767.8</v>
      </c>
      <c r="C7" s="47">
        <f>-745.9</f>
        <v>-745.9</v>
      </c>
      <c r="D7" s="47">
        <f>-743.1</f>
        <v>-743.1</v>
      </c>
      <c r="E7" s="47">
        <v>-750</v>
      </c>
    </row>
    <row r="8" spans="1:6" ht="17.25" customHeight="1" x14ac:dyDescent="0.25">
      <c r="A8" s="4" t="s">
        <v>7</v>
      </c>
      <c r="B8" s="21">
        <f>SUM(B6:B7)</f>
        <v>-3020.1000000000004</v>
      </c>
      <c r="C8" s="21">
        <f t="shared" ref="C8:E8" si="0">SUM(C6:C7)</f>
        <v>-3045.5</v>
      </c>
      <c r="D8" s="21">
        <f t="shared" si="0"/>
        <v>-3088.7</v>
      </c>
      <c r="E8" s="21">
        <f t="shared" si="0"/>
        <v>-3142.5</v>
      </c>
    </row>
    <row r="9" spans="1:6" ht="17.25" customHeight="1" x14ac:dyDescent="0.3">
      <c r="A9" s="5" t="s">
        <v>8</v>
      </c>
      <c r="B9" s="20"/>
      <c r="C9" s="20"/>
      <c r="D9" s="20"/>
      <c r="E9" s="20"/>
    </row>
    <row r="10" spans="1:6" ht="17.25" customHeight="1" x14ac:dyDescent="0.3">
      <c r="A10" s="5" t="s">
        <v>9</v>
      </c>
      <c r="B10" s="20"/>
      <c r="C10" s="20"/>
      <c r="D10" s="20"/>
      <c r="E10" s="20"/>
    </row>
    <row r="11" spans="1:6" ht="17.25" customHeight="1" x14ac:dyDescent="0.25">
      <c r="A11" s="6" t="s">
        <v>10</v>
      </c>
      <c r="B11" s="47">
        <f>'2016'!M10</f>
        <v>360.59999999999997</v>
      </c>
      <c r="C11" s="47">
        <f>+B11+21.3-36.7</f>
        <v>345.2</v>
      </c>
      <c r="D11" s="47">
        <f>+C11+36.7-40.5</f>
        <v>341.4</v>
      </c>
      <c r="E11" s="47">
        <f>+D11+40.5-38.9</f>
        <v>343</v>
      </c>
    </row>
    <row r="12" spans="1:6" ht="17.25" customHeight="1" x14ac:dyDescent="0.3">
      <c r="A12" s="11" t="s">
        <v>12</v>
      </c>
      <c r="B12" s="22">
        <f>'2016'!M11</f>
        <v>112.60000000000001</v>
      </c>
      <c r="C12" s="22">
        <f>+B12-0.3+0.2</f>
        <v>112.50000000000001</v>
      </c>
      <c r="D12" s="22">
        <f>+C12-0.2+0.3</f>
        <v>112.60000000000001</v>
      </c>
      <c r="E12" s="22">
        <f t="shared" ref="E12" si="1">+D12</f>
        <v>112.60000000000001</v>
      </c>
    </row>
    <row r="13" spans="1:6" ht="17.25" customHeight="1" x14ac:dyDescent="0.25">
      <c r="A13" s="28" t="s">
        <v>11</v>
      </c>
      <c r="B13" s="22">
        <f>'2016'!M12</f>
        <v>861</v>
      </c>
      <c r="C13" s="22">
        <f>+B13+12.8-18.9</f>
        <v>854.9</v>
      </c>
      <c r="D13" s="22">
        <f>+C13+18.9-27.6</f>
        <v>846.19999999999993</v>
      </c>
      <c r="E13" s="22">
        <f>+D13+27.6-32.1</f>
        <v>841.69999999999993</v>
      </c>
    </row>
    <row r="14" spans="1:6" ht="17.25" customHeight="1" x14ac:dyDescent="0.3">
      <c r="A14" s="28" t="s">
        <v>13</v>
      </c>
      <c r="B14" s="22">
        <f>'2016'!M13</f>
        <v>77.8</v>
      </c>
      <c r="C14" s="22">
        <f>+B14-0.3+0.8</f>
        <v>78.3</v>
      </c>
      <c r="D14" s="22">
        <f>+C14-0.8+0.3</f>
        <v>77.8</v>
      </c>
      <c r="E14" s="22">
        <f t="shared" ref="E14" si="2">+D14</f>
        <v>77.8</v>
      </c>
    </row>
    <row r="15" spans="1:6" ht="17.25" customHeight="1" x14ac:dyDescent="0.3">
      <c r="A15" s="28" t="s">
        <v>14</v>
      </c>
      <c r="B15" s="22">
        <f>'2016'!M14</f>
        <v>619.1</v>
      </c>
      <c r="C15" s="22">
        <f>+B15</f>
        <v>619.1</v>
      </c>
      <c r="D15" s="22">
        <f>+C15-2.6+2.3</f>
        <v>618.79999999999995</v>
      </c>
      <c r="E15" s="22">
        <f t="shared" ref="E15" si="3">+D15</f>
        <v>618.79999999999995</v>
      </c>
    </row>
    <row r="16" spans="1:6" ht="17.25" customHeight="1" thickBot="1" x14ac:dyDescent="0.4">
      <c r="A16" s="28" t="s">
        <v>15</v>
      </c>
      <c r="B16" s="22">
        <f>'2016'!M15</f>
        <v>8.1000000000000014</v>
      </c>
      <c r="C16" s="22">
        <f>+B16</f>
        <v>8.1000000000000014</v>
      </c>
      <c r="D16" s="22">
        <f t="shared" ref="D16:E16" si="4">+C16</f>
        <v>8.1000000000000014</v>
      </c>
      <c r="E16" s="22">
        <f t="shared" si="4"/>
        <v>8.1000000000000014</v>
      </c>
    </row>
    <row r="17" spans="1:5" ht="17.25" customHeight="1" x14ac:dyDescent="0.35">
      <c r="A17" s="7" t="s">
        <v>16</v>
      </c>
      <c r="B17" s="23">
        <f>SUM(B11:B16)</f>
        <v>2039.1999999999998</v>
      </c>
      <c r="C17" s="23">
        <f>SUM(C11:C16)</f>
        <v>2018.1</v>
      </c>
      <c r="D17" s="23">
        <f>SUM(D11:D16)</f>
        <v>2004.8999999999996</v>
      </c>
      <c r="E17" s="23">
        <f>SUM(E11:E16)</f>
        <v>2001.9999999999998</v>
      </c>
    </row>
    <row r="18" spans="1:5" ht="17.25" customHeight="1" x14ac:dyDescent="0.3">
      <c r="A18" s="12" t="s">
        <v>17</v>
      </c>
      <c r="B18" s="22">
        <f>'2016'!M17</f>
        <v>169.70000000000002</v>
      </c>
      <c r="C18" s="22">
        <f>+B18</f>
        <v>169.70000000000002</v>
      </c>
      <c r="D18" s="22">
        <f>+C18</f>
        <v>169.70000000000002</v>
      </c>
      <c r="E18" s="22">
        <f>+D18</f>
        <v>169.70000000000002</v>
      </c>
    </row>
    <row r="19" spans="1:5" ht="17.25" customHeight="1" x14ac:dyDescent="0.25">
      <c r="A19" s="12" t="s">
        <v>18</v>
      </c>
      <c r="B19" s="22">
        <f>'2016'!M18</f>
        <v>-14</v>
      </c>
      <c r="C19" s="22">
        <f t="shared" ref="C19:E19" si="5">+B19</f>
        <v>-14</v>
      </c>
      <c r="D19" s="22">
        <f t="shared" si="5"/>
        <v>-14</v>
      </c>
      <c r="E19" s="22">
        <f t="shared" si="5"/>
        <v>-14</v>
      </c>
    </row>
    <row r="20" spans="1:5" ht="17.25" customHeight="1" x14ac:dyDescent="0.25">
      <c r="A20" s="13" t="s">
        <v>19</v>
      </c>
      <c r="B20" s="22"/>
      <c r="C20" s="22"/>
      <c r="D20" s="22"/>
      <c r="E20" s="22"/>
    </row>
    <row r="21" spans="1:5" ht="17.25" customHeight="1" x14ac:dyDescent="0.25">
      <c r="A21" s="14" t="s">
        <v>11</v>
      </c>
      <c r="B21" s="22">
        <f>'2016'!M20</f>
        <v>4.8</v>
      </c>
      <c r="C21" s="22">
        <f>B21</f>
        <v>4.8</v>
      </c>
      <c r="D21" s="22">
        <f t="shared" ref="D21:E21" si="6">C21</f>
        <v>4.8</v>
      </c>
      <c r="E21" s="22">
        <f t="shared" si="6"/>
        <v>4.8</v>
      </c>
    </row>
    <row r="22" spans="1:5" ht="17.25" customHeight="1" x14ac:dyDescent="0.35">
      <c r="A22" s="14" t="s">
        <v>14</v>
      </c>
      <c r="B22" s="22">
        <f>'2016'!M21</f>
        <v>0.8</v>
      </c>
      <c r="C22" s="22">
        <f t="shared" ref="C22:E22" si="7">+B22</f>
        <v>0.8</v>
      </c>
      <c r="D22" s="22">
        <f t="shared" si="7"/>
        <v>0.8</v>
      </c>
      <c r="E22" s="22">
        <f t="shared" si="7"/>
        <v>0.8</v>
      </c>
    </row>
    <row r="23" spans="1:5" ht="17.25" customHeight="1" x14ac:dyDescent="0.35">
      <c r="A23" s="14" t="s">
        <v>15</v>
      </c>
      <c r="B23" s="22">
        <f>'2016'!M22</f>
        <v>610.09999999999991</v>
      </c>
      <c r="C23" s="22">
        <f t="shared" ref="C23:E23" si="8">+B23</f>
        <v>610.09999999999991</v>
      </c>
      <c r="D23" s="22">
        <f t="shared" si="8"/>
        <v>610.09999999999991</v>
      </c>
      <c r="E23" s="22">
        <f t="shared" si="8"/>
        <v>610.09999999999991</v>
      </c>
    </row>
    <row r="24" spans="1:5" ht="17.25" customHeight="1" x14ac:dyDescent="0.35">
      <c r="A24" s="13" t="s">
        <v>20</v>
      </c>
      <c r="B24" s="22">
        <f>'2016'!M23</f>
        <v>77.400000000000006</v>
      </c>
      <c r="C24" s="22">
        <f t="shared" ref="C24:E24" si="9">+B24</f>
        <v>77.400000000000006</v>
      </c>
      <c r="D24" s="22">
        <f t="shared" si="9"/>
        <v>77.400000000000006</v>
      </c>
      <c r="E24" s="22">
        <f t="shared" si="9"/>
        <v>77.400000000000006</v>
      </c>
    </row>
    <row r="25" spans="1:5" ht="17.25" customHeight="1" x14ac:dyDescent="0.35">
      <c r="A25" s="13" t="s">
        <v>21</v>
      </c>
      <c r="B25" s="22"/>
      <c r="C25" s="22"/>
      <c r="D25" s="22"/>
      <c r="E25" s="22"/>
    </row>
    <row r="26" spans="1:5" ht="17.25" customHeight="1" x14ac:dyDescent="0.25">
      <c r="A26" s="14" t="s">
        <v>22</v>
      </c>
      <c r="B26" s="22">
        <f>'2016'!M25</f>
        <v>-1.5000000000000002</v>
      </c>
      <c r="C26" s="22">
        <f t="shared" ref="C26:E26" si="10">+B26</f>
        <v>-1.5000000000000002</v>
      </c>
      <c r="D26" s="22">
        <f t="shared" si="10"/>
        <v>-1.5000000000000002</v>
      </c>
      <c r="E26" s="22">
        <f t="shared" si="10"/>
        <v>-1.5000000000000002</v>
      </c>
    </row>
    <row r="27" spans="1:5" ht="17.25" customHeight="1" x14ac:dyDescent="0.35">
      <c r="A27" s="14" t="s">
        <v>14</v>
      </c>
      <c r="B27" s="22">
        <f>'2016'!M26</f>
        <v>-5.5</v>
      </c>
      <c r="C27" s="22">
        <f t="shared" ref="C27:E27" si="11">+B27</f>
        <v>-5.5</v>
      </c>
      <c r="D27" s="22">
        <f t="shared" si="11"/>
        <v>-5.5</v>
      </c>
      <c r="E27" s="22">
        <f t="shared" si="11"/>
        <v>-5.5</v>
      </c>
    </row>
    <row r="28" spans="1:5" ht="17.25" customHeight="1" thickBot="1" x14ac:dyDescent="0.4">
      <c r="A28" s="8" t="s">
        <v>23</v>
      </c>
      <c r="B28" s="22">
        <f>'2016'!M27</f>
        <v>27.945700000000002</v>
      </c>
      <c r="C28" s="22">
        <f>SUM(C17:C27)*1.0193-(SUM(C17:C27))+B28</f>
        <v>83.14177000000042</v>
      </c>
      <c r="D28" s="22">
        <f>SUM(D17:D27)*1.0193*1.0186-(SUM(D17:D27))+B28</f>
        <v>136.8575383660002</v>
      </c>
      <c r="E28" s="22">
        <f>SUM(E17:E27)*1.0193*1.0186*1.0186-(SUM(E17:E27))+B28</f>
        <v>191.66496382822629</v>
      </c>
    </row>
    <row r="29" spans="1:5" ht="17.25" customHeight="1" x14ac:dyDescent="0.35">
      <c r="A29" s="9" t="s">
        <v>26</v>
      </c>
      <c r="B29" s="23">
        <f>+B17+B18+B19+B21+B22+B23+B24+B26+B27+B28</f>
        <v>2908.9457000000002</v>
      </c>
      <c r="C29" s="23">
        <f t="shared" ref="C29:E29" si="12">+C17+C18+C19+C21+C22+C23+C24+C26+C27+C28</f>
        <v>2943.0417700000007</v>
      </c>
      <c r="D29" s="23">
        <f t="shared" si="12"/>
        <v>2983.5575383659998</v>
      </c>
      <c r="E29" s="23">
        <f t="shared" si="12"/>
        <v>3035.4649638282262</v>
      </c>
    </row>
    <row r="30" spans="1:5" ht="17.25" customHeight="1" thickBot="1" x14ac:dyDescent="0.4">
      <c r="A30" s="15" t="s">
        <v>24</v>
      </c>
      <c r="B30" s="24">
        <f>'2016'!M29</f>
        <v>9.4</v>
      </c>
      <c r="C30" s="24">
        <v>11.3</v>
      </c>
      <c r="D30" s="24">
        <v>12.4</v>
      </c>
      <c r="E30" s="24">
        <v>13.4</v>
      </c>
    </row>
    <row r="31" spans="1:5" ht="24.75" customHeight="1" thickBot="1" x14ac:dyDescent="0.4">
      <c r="A31" s="10" t="s">
        <v>25</v>
      </c>
      <c r="B31" s="29">
        <f>+B8+B29+B30</f>
        <v>-101.75430000000014</v>
      </c>
      <c r="C31" s="29">
        <f>+C8+C29+C30</f>
        <v>-91.158229999999278</v>
      </c>
      <c r="D31" s="29">
        <f>+D8+D29+D30</f>
        <v>-92.742461634000023</v>
      </c>
      <c r="E31" s="29">
        <f>+E8+E29+E30</f>
        <v>-93.635036171773748</v>
      </c>
    </row>
    <row r="32" spans="1:5" ht="11.1" customHeight="1" x14ac:dyDescent="0.35">
      <c r="A32" s="18"/>
      <c r="B32" s="18"/>
      <c r="C32" s="18"/>
      <c r="D32" s="18"/>
      <c r="E32" s="18"/>
    </row>
    <row r="33" spans="1:5" x14ac:dyDescent="0.25">
      <c r="A33" s="25" t="s">
        <v>27</v>
      </c>
      <c r="B33" s="20">
        <f>'2016'!M31</f>
        <v>41.9</v>
      </c>
      <c r="C33" s="20">
        <v>44.8</v>
      </c>
      <c r="D33" s="70">
        <v>47.5</v>
      </c>
      <c r="E33" s="20">
        <v>48.5</v>
      </c>
    </row>
    <row r="34" spans="1:5" x14ac:dyDescent="0.25">
      <c r="A34" s="27" t="s">
        <v>543</v>
      </c>
      <c r="B34" s="22">
        <f>'2016'!M32</f>
        <v>-30</v>
      </c>
      <c r="C34" s="22">
        <v>-30</v>
      </c>
      <c r="D34" s="22">
        <v>-30</v>
      </c>
      <c r="E34" s="22">
        <v>0</v>
      </c>
    </row>
    <row r="35" spans="1:5" s="200" customFormat="1" x14ac:dyDescent="0.25">
      <c r="A35" s="27" t="s">
        <v>542</v>
      </c>
      <c r="B35" s="22">
        <f>'2016'!M33</f>
        <v>-13.6</v>
      </c>
      <c r="C35" s="22">
        <v>-10</v>
      </c>
      <c r="D35" s="22">
        <v>-3</v>
      </c>
      <c r="E35" s="22">
        <v>-2</v>
      </c>
    </row>
    <row r="36" spans="1:5" x14ac:dyDescent="0.25">
      <c r="A36" s="25" t="s">
        <v>566</v>
      </c>
      <c r="B36" s="277">
        <f>'2016'!M34</f>
        <v>84.7</v>
      </c>
      <c r="C36" s="69">
        <v>68.5</v>
      </c>
      <c r="D36" s="69">
        <v>27.1</v>
      </c>
      <c r="E36" s="69">
        <v>0</v>
      </c>
    </row>
    <row r="37" spans="1:5" ht="14.45" x14ac:dyDescent="0.35">
      <c r="A37" s="27" t="s">
        <v>32</v>
      </c>
      <c r="B37" s="68">
        <f>'2016'!M35</f>
        <v>30</v>
      </c>
      <c r="C37" s="68">
        <v>30</v>
      </c>
      <c r="D37" s="68">
        <v>30</v>
      </c>
      <c r="E37" s="68">
        <v>0</v>
      </c>
    </row>
    <row r="38" spans="1:5" ht="14.45" x14ac:dyDescent="0.35">
      <c r="A38" s="27" t="s">
        <v>37</v>
      </c>
      <c r="B38" s="22">
        <f>'2016'!M36</f>
        <v>0</v>
      </c>
      <c r="C38" s="22">
        <v>0</v>
      </c>
      <c r="D38" s="22">
        <v>0</v>
      </c>
      <c r="E38" s="22">
        <v>0</v>
      </c>
    </row>
    <row r="39" spans="1:5" ht="14.45" x14ac:dyDescent="0.35">
      <c r="A39" s="27" t="s">
        <v>36</v>
      </c>
      <c r="B39" s="22">
        <f>'2016'!M37</f>
        <v>3.2</v>
      </c>
      <c r="C39" s="22">
        <v>3.2</v>
      </c>
      <c r="D39" s="22">
        <v>3.2</v>
      </c>
      <c r="E39" s="22">
        <v>3.2</v>
      </c>
    </row>
    <row r="40" spans="1:5" thickBot="1" x14ac:dyDescent="0.4">
      <c r="A40" s="25"/>
      <c r="B40" s="20"/>
      <c r="C40" s="20"/>
      <c r="D40" s="20"/>
      <c r="E40" s="20"/>
    </row>
    <row r="41" spans="1:5" thickBot="1" x14ac:dyDescent="0.4">
      <c r="A41" s="26" t="s">
        <v>33</v>
      </c>
      <c r="B41" s="29">
        <f>SUM(B31:B40)</f>
        <v>14.445699999999871</v>
      </c>
      <c r="C41" s="29">
        <f>SUM(C31:C40)</f>
        <v>15.341770000000718</v>
      </c>
      <c r="D41" s="29">
        <f>SUM(D31:D40)</f>
        <v>-17.942461634000022</v>
      </c>
      <c r="E41" s="29">
        <f>SUM(E31:E40)</f>
        <v>-43.935036171773746</v>
      </c>
    </row>
    <row r="42" spans="1:5" ht="15.75" thickBot="1" x14ac:dyDescent="0.3">
      <c r="A42" s="67" t="s">
        <v>544</v>
      </c>
      <c r="B42" s="29">
        <f>186-B41</f>
        <v>171.55430000000013</v>
      </c>
      <c r="C42" s="29">
        <f>B42-C41</f>
        <v>156.21252999999942</v>
      </c>
      <c r="D42" s="29">
        <f t="shared" ref="D42:E42" si="13">C42-D41</f>
        <v>174.15499163399943</v>
      </c>
      <c r="E42" s="29">
        <f t="shared" si="13"/>
        <v>218.09002780577316</v>
      </c>
    </row>
    <row r="44" spans="1:5" ht="14.85" hidden="1" x14ac:dyDescent="0.35">
      <c r="A44" s="270" t="s">
        <v>545</v>
      </c>
      <c r="B44" s="71">
        <f>SUM(B33+B34+B35+B37+B38+B39+B40)</f>
        <v>31.499999999999996</v>
      </c>
      <c r="C44" s="71">
        <f t="shared" ref="C44:E44" si="14">SUM(C33+C34+C35+C37+C38+C39+C40)</f>
        <v>38</v>
      </c>
      <c r="D44" s="71">
        <f t="shared" si="14"/>
        <v>47.7</v>
      </c>
      <c r="E44" s="71">
        <f t="shared" si="14"/>
        <v>49.7</v>
      </c>
    </row>
    <row r="48" spans="1:5" ht="14.45" x14ac:dyDescent="0.35">
      <c r="A48" t="s">
        <v>598</v>
      </c>
      <c r="B48" t="s">
        <v>597</v>
      </c>
    </row>
  </sheetData>
  <mergeCells count="1">
    <mergeCell ref="A2:E2"/>
  </mergeCells>
  <pageMargins left="0.62992125984251968" right="0.27559055118110237" top="0.35433070866141736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10" workbookViewId="0">
      <selection activeCell="E13" sqref="E13"/>
    </sheetView>
  </sheetViews>
  <sheetFormatPr defaultColWidth="8.85546875" defaultRowHeight="15" x14ac:dyDescent="0.25"/>
  <cols>
    <col min="1" max="1" width="8.85546875" style="200"/>
    <col min="2" max="2" width="59.42578125" style="200" customWidth="1"/>
    <col min="3" max="3" width="10.5703125" style="200" customWidth="1"/>
    <col min="4" max="5" width="12.5703125" style="200" customWidth="1"/>
    <col min="6" max="7" width="11.5703125" style="200" customWidth="1"/>
    <col min="8" max="16384" width="8.85546875" style="200"/>
  </cols>
  <sheetData>
    <row r="1" spans="1:7" ht="15.75" x14ac:dyDescent="0.3">
      <c r="A1" s="79"/>
      <c r="B1" s="98" t="s">
        <v>593</v>
      </c>
      <c r="C1" s="87"/>
      <c r="D1" s="79"/>
      <c r="E1" s="79"/>
      <c r="F1" s="79"/>
      <c r="G1" s="79"/>
    </row>
    <row r="2" spans="1:7" x14ac:dyDescent="0.3">
      <c r="A2" s="79"/>
      <c r="B2" s="79"/>
      <c r="C2" s="79"/>
      <c r="D2" s="79"/>
      <c r="E2" s="79"/>
      <c r="F2" s="79"/>
      <c r="G2" s="95" t="s">
        <v>46</v>
      </c>
    </row>
    <row r="3" spans="1:7" ht="20.25" customHeight="1" x14ac:dyDescent="0.25">
      <c r="A3" s="306" t="s">
        <v>47</v>
      </c>
      <c r="B3" s="308" t="s">
        <v>48</v>
      </c>
      <c r="C3" s="86"/>
      <c r="D3" s="310" t="s">
        <v>49</v>
      </c>
      <c r="E3" s="311"/>
      <c r="F3" s="311"/>
      <c r="G3" s="312"/>
    </row>
    <row r="4" spans="1:7" ht="21.6" customHeight="1" x14ac:dyDescent="0.25">
      <c r="A4" s="307"/>
      <c r="B4" s="309"/>
      <c r="C4" s="89" t="s">
        <v>50</v>
      </c>
      <c r="D4" s="80">
        <v>2015</v>
      </c>
      <c r="E4" s="80">
        <v>2016</v>
      </c>
      <c r="F4" s="80">
        <v>2017</v>
      </c>
      <c r="G4" s="80">
        <v>2018</v>
      </c>
    </row>
    <row r="5" spans="1:7" ht="18.399999999999999" customHeight="1" x14ac:dyDescent="0.3">
      <c r="A5" s="281"/>
      <c r="B5" s="84"/>
      <c r="C5" s="103"/>
      <c r="D5" s="96"/>
      <c r="E5" s="96"/>
      <c r="F5" s="96"/>
      <c r="G5" s="96"/>
    </row>
    <row r="6" spans="1:7" ht="18.399999999999999" customHeight="1" x14ac:dyDescent="0.3">
      <c r="A6" s="108" t="s">
        <v>592</v>
      </c>
      <c r="B6" s="84" t="s">
        <v>572</v>
      </c>
      <c r="C6" s="103" t="s">
        <v>573</v>
      </c>
      <c r="D6" s="96"/>
      <c r="E6" s="96"/>
      <c r="F6" s="96">
        <v>-200000</v>
      </c>
      <c r="G6" s="96">
        <v>-200000</v>
      </c>
    </row>
    <row r="7" spans="1:7" ht="29.25" x14ac:dyDescent="0.25">
      <c r="A7" s="108" t="s">
        <v>574</v>
      </c>
      <c r="B7" s="84" t="s">
        <v>596</v>
      </c>
      <c r="C7" s="103" t="s">
        <v>599</v>
      </c>
      <c r="D7" s="96"/>
      <c r="E7" s="96">
        <v>-800000</v>
      </c>
      <c r="F7" s="96">
        <v>-800000</v>
      </c>
      <c r="G7" s="96">
        <v>-800000</v>
      </c>
    </row>
    <row r="8" spans="1:7" ht="18.399999999999999" customHeight="1" x14ac:dyDescent="0.3">
      <c r="A8" s="282" t="s">
        <v>595</v>
      </c>
      <c r="B8" s="84" t="s">
        <v>575</v>
      </c>
      <c r="C8" s="103" t="s">
        <v>594</v>
      </c>
      <c r="D8" s="96"/>
      <c r="E8" s="96">
        <v>-400000</v>
      </c>
      <c r="F8" s="96">
        <v>-400000</v>
      </c>
      <c r="G8" s="96">
        <v>-400000</v>
      </c>
    </row>
    <row r="9" spans="1:7" ht="18.399999999999999" customHeight="1" x14ac:dyDescent="0.3">
      <c r="A9" s="282"/>
      <c r="B9" s="283"/>
      <c r="C9" s="284"/>
      <c r="D9" s="285"/>
      <c r="E9" s="285"/>
      <c r="F9" s="285"/>
      <c r="G9" s="285"/>
    </row>
    <row r="10" spans="1:7" ht="18.399999999999999" customHeight="1" x14ac:dyDescent="0.3">
      <c r="A10" s="286"/>
      <c r="B10" s="303" t="s">
        <v>227</v>
      </c>
      <c r="C10" s="304"/>
      <c r="D10" s="106"/>
      <c r="E10" s="106">
        <f>SUM(E6:E9)</f>
        <v>-1200000</v>
      </c>
      <c r="F10" s="106">
        <f t="shared" ref="F10:G10" si="0">SUM(F6:F9)</f>
        <v>-1400000</v>
      </c>
      <c r="G10" s="106">
        <f t="shared" si="0"/>
        <v>-1400000</v>
      </c>
    </row>
    <row r="34" spans="1:1" x14ac:dyDescent="0.25">
      <c r="A34" s="200" t="s">
        <v>598</v>
      </c>
    </row>
  </sheetData>
  <mergeCells count="3">
    <mergeCell ref="A3:A4"/>
    <mergeCell ref="B3:B4"/>
    <mergeCell ref="D3:G3"/>
  </mergeCells>
  <pageMargins left="0.62992125984251968" right="0.27559055118110237" top="0.35433070866141736" bottom="0.35433070866141736" header="0.31496062992125984" footer="0.31496062992125984"/>
  <pageSetup paperSize="9" orientation="landscape" r:id="rId1"/>
  <headerFooter>
    <oddFooter>&amp;Csag nr. 15-314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" zoomScale="110" zoomScaleNormal="110" workbookViewId="0">
      <pane ySplit="2" topLeftCell="A17" activePane="bottomLeft" state="frozen"/>
      <selection activeCell="A3" sqref="A3"/>
      <selection pane="bottomLeft" activeCell="F66" sqref="C64:F66"/>
    </sheetView>
  </sheetViews>
  <sheetFormatPr defaultRowHeight="15" x14ac:dyDescent="0.25"/>
  <cols>
    <col min="2" max="2" width="59.42578125" customWidth="1"/>
    <col min="3" max="3" width="10.5703125" customWidth="1"/>
    <col min="4" max="5" width="12.5703125" customWidth="1"/>
    <col min="6" max="7" width="11.5703125" customWidth="1"/>
  </cols>
  <sheetData>
    <row r="1" spans="1:7" ht="15.75" x14ac:dyDescent="0.25">
      <c r="A1" s="79"/>
      <c r="B1" s="98" t="s">
        <v>45</v>
      </c>
      <c r="C1" s="87"/>
      <c r="D1" s="79"/>
      <c r="E1" s="79"/>
      <c r="F1" s="79"/>
      <c r="G1" s="79"/>
    </row>
    <row r="2" spans="1:7" x14ac:dyDescent="0.3">
      <c r="A2" s="79"/>
      <c r="B2" s="79"/>
      <c r="C2" s="79"/>
      <c r="D2" s="79"/>
      <c r="E2" s="79"/>
      <c r="F2" s="79"/>
      <c r="G2" s="95" t="s">
        <v>46</v>
      </c>
    </row>
    <row r="3" spans="1:7" ht="20.25" customHeight="1" x14ac:dyDescent="0.25">
      <c r="A3" s="306" t="s">
        <v>47</v>
      </c>
      <c r="B3" s="308" t="s">
        <v>48</v>
      </c>
      <c r="C3" s="86"/>
      <c r="D3" s="310" t="s">
        <v>49</v>
      </c>
      <c r="E3" s="311"/>
      <c r="F3" s="311"/>
      <c r="G3" s="312"/>
    </row>
    <row r="4" spans="1:7" ht="21.6" customHeight="1" x14ac:dyDescent="0.25">
      <c r="A4" s="307"/>
      <c r="B4" s="309"/>
      <c r="C4" s="89" t="s">
        <v>50</v>
      </c>
      <c r="D4" s="80">
        <v>2015</v>
      </c>
      <c r="E4" s="80">
        <v>2016</v>
      </c>
      <c r="F4" s="80">
        <v>2017</v>
      </c>
      <c r="G4" s="80">
        <v>2018</v>
      </c>
    </row>
    <row r="5" spans="1:7" ht="18.399999999999999" customHeight="1" x14ac:dyDescent="0.25">
      <c r="A5" s="126">
        <v>1</v>
      </c>
      <c r="B5" s="109" t="s">
        <v>51</v>
      </c>
      <c r="C5" s="85" t="s">
        <v>52</v>
      </c>
      <c r="D5" s="93"/>
      <c r="E5" s="93">
        <v>50000</v>
      </c>
      <c r="F5" s="93">
        <v>50000</v>
      </c>
      <c r="G5" s="93">
        <v>50000</v>
      </c>
    </row>
    <row r="6" spans="1:7" ht="29.45" x14ac:dyDescent="0.3">
      <c r="A6" s="129">
        <v>2</v>
      </c>
      <c r="B6" s="110" t="s">
        <v>53</v>
      </c>
      <c r="C6" s="116" t="s">
        <v>54</v>
      </c>
      <c r="D6" s="96"/>
      <c r="E6" s="96">
        <v>478000</v>
      </c>
      <c r="F6" s="96">
        <v>478000</v>
      </c>
      <c r="G6" s="96">
        <v>478000</v>
      </c>
    </row>
    <row r="7" spans="1:7" ht="18.399999999999999" customHeight="1" x14ac:dyDescent="0.25">
      <c r="A7" s="126">
        <v>3</v>
      </c>
      <c r="B7" s="84" t="s">
        <v>55</v>
      </c>
      <c r="C7" s="125" t="s">
        <v>56</v>
      </c>
      <c r="D7" s="96"/>
      <c r="E7" s="96">
        <v>0</v>
      </c>
      <c r="F7" s="96">
        <v>50000</v>
      </c>
      <c r="G7" s="96">
        <v>50000</v>
      </c>
    </row>
    <row r="8" spans="1:7" ht="18.399999999999999" customHeight="1" x14ac:dyDescent="0.25">
      <c r="A8" s="116">
        <v>4</v>
      </c>
      <c r="B8" s="84" t="s">
        <v>57</v>
      </c>
      <c r="C8" s="115" t="s">
        <v>58</v>
      </c>
      <c r="D8" s="96">
        <v>700000</v>
      </c>
      <c r="E8" s="96">
        <v>700000</v>
      </c>
      <c r="F8" s="96">
        <v>700000</v>
      </c>
      <c r="G8" s="96">
        <v>700000</v>
      </c>
    </row>
    <row r="9" spans="1:7" ht="18.399999999999999" customHeight="1" x14ac:dyDescent="0.3">
      <c r="A9" s="126">
        <v>5</v>
      </c>
      <c r="B9" s="109" t="s">
        <v>59</v>
      </c>
      <c r="C9" s="114" t="s">
        <v>60</v>
      </c>
      <c r="D9" s="107"/>
      <c r="E9" s="107">
        <v>1000000</v>
      </c>
      <c r="F9" s="107">
        <v>1000000</v>
      </c>
      <c r="G9" s="107">
        <v>1000000</v>
      </c>
    </row>
    <row r="10" spans="1:7" ht="18.399999999999999" customHeight="1" x14ac:dyDescent="0.25">
      <c r="A10" s="116">
        <v>6</v>
      </c>
      <c r="B10" s="109" t="s">
        <v>61</v>
      </c>
      <c r="C10" s="114" t="s">
        <v>62</v>
      </c>
      <c r="D10" s="107"/>
      <c r="E10" s="107">
        <v>65000</v>
      </c>
      <c r="F10" s="107">
        <v>65000</v>
      </c>
      <c r="G10" s="107">
        <v>65000</v>
      </c>
    </row>
    <row r="11" spans="1:7" ht="18.399999999999999" customHeight="1" x14ac:dyDescent="0.25">
      <c r="A11" s="126">
        <v>7</v>
      </c>
      <c r="B11" s="109" t="s">
        <v>63</v>
      </c>
      <c r="C11" s="114" t="s">
        <v>64</v>
      </c>
      <c r="D11" s="107"/>
      <c r="E11" s="107">
        <v>236000</v>
      </c>
      <c r="F11" s="107">
        <v>236000</v>
      </c>
      <c r="G11" s="107">
        <v>236000</v>
      </c>
    </row>
    <row r="12" spans="1:7" ht="18.399999999999999" customHeight="1" x14ac:dyDescent="0.3">
      <c r="A12" s="116">
        <v>8</v>
      </c>
      <c r="B12" s="109" t="s">
        <v>65</v>
      </c>
      <c r="C12" s="114" t="s">
        <v>66</v>
      </c>
      <c r="D12" s="107"/>
      <c r="E12" s="107">
        <v>50000</v>
      </c>
      <c r="F12" s="107">
        <v>50000</v>
      </c>
      <c r="G12" s="107">
        <v>50000</v>
      </c>
    </row>
    <row r="13" spans="1:7" ht="18.399999999999999" customHeight="1" x14ac:dyDescent="0.25">
      <c r="A13" s="126">
        <v>9</v>
      </c>
      <c r="B13" s="117" t="s">
        <v>67</v>
      </c>
      <c r="C13" s="91" t="s">
        <v>68</v>
      </c>
      <c r="D13" s="101">
        <v>0</v>
      </c>
      <c r="E13" s="102">
        <v>0</v>
      </c>
      <c r="F13" s="102">
        <v>150000</v>
      </c>
      <c r="G13" s="101">
        <v>375000</v>
      </c>
    </row>
    <row r="14" spans="1:7" ht="18.399999999999999" customHeight="1" x14ac:dyDescent="0.3">
      <c r="A14" s="116">
        <v>10</v>
      </c>
      <c r="B14" s="117" t="s">
        <v>69</v>
      </c>
      <c r="C14" s="91" t="s">
        <v>70</v>
      </c>
      <c r="D14" s="101">
        <v>0</v>
      </c>
      <c r="E14" s="102">
        <v>2550000</v>
      </c>
      <c r="F14" s="102">
        <v>2400000</v>
      </c>
      <c r="G14" s="101">
        <v>2200000</v>
      </c>
    </row>
    <row r="15" spans="1:7" ht="28.5" x14ac:dyDescent="0.25">
      <c r="A15" s="130">
        <v>11</v>
      </c>
      <c r="B15" s="117" t="s">
        <v>71</v>
      </c>
      <c r="C15" s="91" t="s">
        <v>72</v>
      </c>
      <c r="D15" s="101">
        <v>0</v>
      </c>
      <c r="E15" s="102">
        <v>325000</v>
      </c>
      <c r="F15" s="102">
        <v>325000</v>
      </c>
      <c r="G15" s="101">
        <v>325000</v>
      </c>
    </row>
    <row r="16" spans="1:7" ht="18.399999999999999" customHeight="1" x14ac:dyDescent="0.25">
      <c r="A16" s="116">
        <v>12</v>
      </c>
      <c r="B16" s="118" t="s">
        <v>73</v>
      </c>
      <c r="C16" s="91" t="s">
        <v>74</v>
      </c>
      <c r="D16" s="93">
        <v>150000</v>
      </c>
      <c r="E16" s="93">
        <v>150000</v>
      </c>
      <c r="F16" s="93">
        <v>150000</v>
      </c>
      <c r="G16" s="93">
        <v>150000</v>
      </c>
    </row>
    <row r="17" spans="1:7" ht="18.399999999999999" customHeight="1" x14ac:dyDescent="0.25">
      <c r="A17" s="130">
        <v>13</v>
      </c>
      <c r="B17" s="110" t="s">
        <v>556</v>
      </c>
      <c r="C17" s="108" t="s">
        <v>75</v>
      </c>
      <c r="D17" s="94"/>
      <c r="E17" s="96">
        <v>2000000</v>
      </c>
      <c r="F17" s="96">
        <v>2000000</v>
      </c>
      <c r="G17" s="96">
        <v>2000000</v>
      </c>
    </row>
    <row r="18" spans="1:7" ht="29.45" x14ac:dyDescent="0.3">
      <c r="A18" s="129">
        <v>14</v>
      </c>
      <c r="B18" s="110" t="s">
        <v>76</v>
      </c>
      <c r="C18" s="108" t="s">
        <v>77</v>
      </c>
      <c r="D18" s="96"/>
      <c r="E18" s="96">
        <v>400000</v>
      </c>
      <c r="F18" s="96">
        <v>400000</v>
      </c>
      <c r="G18" s="96">
        <v>400000</v>
      </c>
    </row>
    <row r="19" spans="1:7" ht="18.399999999999999" customHeight="1" x14ac:dyDescent="0.3">
      <c r="A19" s="108">
        <v>15</v>
      </c>
      <c r="B19" s="109" t="s">
        <v>78</v>
      </c>
      <c r="C19" s="108" t="s">
        <v>79</v>
      </c>
      <c r="D19" s="96"/>
      <c r="E19" s="96">
        <v>300000</v>
      </c>
      <c r="F19" s="96">
        <v>300000</v>
      </c>
      <c r="G19" s="96">
        <v>300000</v>
      </c>
    </row>
    <row r="20" spans="1:7" ht="18.399999999999999" customHeight="1" x14ac:dyDescent="0.3">
      <c r="A20" s="116">
        <v>16</v>
      </c>
      <c r="B20" s="84" t="s">
        <v>80</v>
      </c>
      <c r="C20" s="99" t="s">
        <v>81</v>
      </c>
      <c r="D20" s="120">
        <v>-150000</v>
      </c>
      <c r="E20" s="96">
        <v>1020000</v>
      </c>
      <c r="F20" s="97">
        <v>2500000</v>
      </c>
      <c r="G20" s="97">
        <v>1500000</v>
      </c>
    </row>
    <row r="21" spans="1:7" ht="30.6" customHeight="1" x14ac:dyDescent="0.25">
      <c r="A21" s="108">
        <v>17</v>
      </c>
      <c r="B21" s="110" t="s">
        <v>82</v>
      </c>
      <c r="C21" s="111" t="s">
        <v>83</v>
      </c>
      <c r="D21" s="121"/>
      <c r="E21" s="107">
        <v>50000</v>
      </c>
      <c r="F21" s="107">
        <v>50000</v>
      </c>
      <c r="G21" s="107">
        <v>50000</v>
      </c>
    </row>
    <row r="22" spans="1:7" ht="20.25" customHeight="1" x14ac:dyDescent="0.25">
      <c r="A22" s="116">
        <v>18</v>
      </c>
      <c r="B22" s="109" t="s">
        <v>84</v>
      </c>
      <c r="C22" s="113" t="s">
        <v>85</v>
      </c>
      <c r="D22" s="107">
        <v>2500000</v>
      </c>
      <c r="E22" s="107">
        <v>200000</v>
      </c>
      <c r="F22" s="107">
        <v>200000</v>
      </c>
      <c r="G22" s="107">
        <v>200000</v>
      </c>
    </row>
    <row r="23" spans="1:7" ht="20.100000000000001" customHeight="1" x14ac:dyDescent="0.25">
      <c r="A23" s="108">
        <v>19</v>
      </c>
      <c r="B23" s="109" t="s">
        <v>86</v>
      </c>
      <c r="C23" s="108" t="s">
        <v>87</v>
      </c>
      <c r="D23" s="96"/>
      <c r="E23" s="96">
        <v>500000</v>
      </c>
      <c r="F23" s="96">
        <v>500000</v>
      </c>
      <c r="G23" s="96">
        <v>500000</v>
      </c>
    </row>
    <row r="24" spans="1:7" ht="20.100000000000001" customHeight="1" x14ac:dyDescent="0.25">
      <c r="A24" s="129">
        <v>20</v>
      </c>
      <c r="B24" s="110" t="s">
        <v>88</v>
      </c>
      <c r="C24" s="108" t="s">
        <v>89</v>
      </c>
      <c r="D24" s="96"/>
      <c r="E24" s="96">
        <v>500000</v>
      </c>
      <c r="F24" s="96">
        <v>500000</v>
      </c>
      <c r="G24" s="96">
        <v>500000</v>
      </c>
    </row>
    <row r="25" spans="1:7" ht="18.399999999999999" customHeight="1" x14ac:dyDescent="0.25">
      <c r="A25" s="108">
        <v>21</v>
      </c>
      <c r="B25" s="109" t="s">
        <v>90</v>
      </c>
      <c r="C25" s="108" t="s">
        <v>91</v>
      </c>
      <c r="D25" s="96"/>
      <c r="E25" s="96"/>
      <c r="F25" s="96">
        <v>150000</v>
      </c>
      <c r="G25" s="96">
        <v>150000</v>
      </c>
    </row>
    <row r="26" spans="1:7" ht="18.399999999999999" customHeight="1" x14ac:dyDescent="0.25">
      <c r="A26" s="116">
        <v>22</v>
      </c>
      <c r="B26" s="109" t="s">
        <v>557</v>
      </c>
      <c r="C26" s="108" t="s">
        <v>92</v>
      </c>
      <c r="D26" s="96"/>
      <c r="E26" s="96">
        <v>50000</v>
      </c>
      <c r="F26" s="96">
        <v>50000</v>
      </c>
      <c r="G26" s="96">
        <v>50000</v>
      </c>
    </row>
    <row r="27" spans="1:7" ht="18.399999999999999" customHeight="1" x14ac:dyDescent="0.25">
      <c r="A27" s="108">
        <v>23</v>
      </c>
      <c r="B27" s="84" t="s">
        <v>558</v>
      </c>
      <c r="C27" s="99" t="s">
        <v>93</v>
      </c>
      <c r="D27" s="120"/>
      <c r="E27" s="96">
        <v>174000</v>
      </c>
      <c r="F27" s="97">
        <v>174000</v>
      </c>
      <c r="G27" s="97">
        <v>174000</v>
      </c>
    </row>
    <row r="28" spans="1:7" ht="18.399999999999999" customHeight="1" x14ac:dyDescent="0.25">
      <c r="A28" s="116">
        <v>24</v>
      </c>
      <c r="B28" s="109" t="s">
        <v>94</v>
      </c>
      <c r="C28" s="124" t="s">
        <v>95</v>
      </c>
      <c r="D28" s="107"/>
      <c r="E28" s="107">
        <v>25000</v>
      </c>
      <c r="F28" s="107">
        <v>90000</v>
      </c>
      <c r="G28" s="107">
        <v>90000</v>
      </c>
    </row>
    <row r="29" spans="1:7" ht="18.399999999999999" customHeight="1" x14ac:dyDescent="0.3">
      <c r="A29" s="108">
        <v>25</v>
      </c>
      <c r="B29" s="109" t="s">
        <v>96</v>
      </c>
      <c r="C29" s="124" t="s">
        <v>97</v>
      </c>
      <c r="D29" s="107">
        <v>500000</v>
      </c>
      <c r="E29" s="107">
        <v>700000</v>
      </c>
      <c r="F29" s="107">
        <v>1000000</v>
      </c>
      <c r="G29" s="107">
        <v>1000000</v>
      </c>
    </row>
    <row r="30" spans="1:7" ht="18.399999999999999" customHeight="1" x14ac:dyDescent="0.3">
      <c r="A30" s="116">
        <v>26</v>
      </c>
      <c r="B30" s="109" t="s">
        <v>98</v>
      </c>
      <c r="C30" s="124" t="s">
        <v>99</v>
      </c>
      <c r="D30" s="107">
        <v>100000</v>
      </c>
      <c r="E30" s="107">
        <v>100000</v>
      </c>
      <c r="F30" s="107">
        <v>100000</v>
      </c>
      <c r="G30" s="107">
        <v>100000</v>
      </c>
    </row>
    <row r="31" spans="1:7" ht="18.399999999999999" customHeight="1" x14ac:dyDescent="0.25">
      <c r="A31" s="108">
        <v>27</v>
      </c>
      <c r="B31" s="109" t="s">
        <v>100</v>
      </c>
      <c r="C31" s="124" t="s">
        <v>101</v>
      </c>
      <c r="D31" s="107"/>
      <c r="E31" s="107">
        <v>100000</v>
      </c>
      <c r="F31" s="107">
        <v>100000</v>
      </c>
      <c r="G31" s="107">
        <v>100000</v>
      </c>
    </row>
    <row r="32" spans="1:7" ht="18.399999999999999" customHeight="1" x14ac:dyDescent="0.25">
      <c r="A32" s="116">
        <v>28</v>
      </c>
      <c r="B32" s="109" t="s">
        <v>102</v>
      </c>
      <c r="C32" s="124" t="s">
        <v>103</v>
      </c>
      <c r="D32" s="107"/>
      <c r="E32" s="107">
        <v>65000</v>
      </c>
      <c r="F32" s="122">
        <v>65000</v>
      </c>
      <c r="G32" s="122">
        <v>65000</v>
      </c>
    </row>
    <row r="33" spans="1:7" ht="18.399999999999999" customHeight="1" x14ac:dyDescent="0.25">
      <c r="A33" s="108">
        <v>29</v>
      </c>
      <c r="B33" s="109" t="s">
        <v>104</v>
      </c>
      <c r="C33" s="114" t="s">
        <v>105</v>
      </c>
      <c r="D33" s="107"/>
      <c r="E33" s="107">
        <v>95000</v>
      </c>
      <c r="F33" s="107">
        <v>95000</v>
      </c>
      <c r="G33" s="107">
        <v>95000</v>
      </c>
    </row>
    <row r="34" spans="1:7" ht="18.399999999999999" customHeight="1" x14ac:dyDescent="0.25">
      <c r="A34" s="116">
        <v>30</v>
      </c>
      <c r="B34" s="119" t="s">
        <v>106</v>
      </c>
      <c r="C34" s="112" t="s">
        <v>107</v>
      </c>
      <c r="D34" s="83"/>
      <c r="E34" s="96">
        <v>1920000</v>
      </c>
      <c r="F34" s="97">
        <v>4608000</v>
      </c>
      <c r="G34" s="97">
        <v>4608000</v>
      </c>
    </row>
    <row r="35" spans="1:7" ht="29.25" x14ac:dyDescent="0.25">
      <c r="A35" s="108">
        <v>31</v>
      </c>
      <c r="B35" s="119" t="s">
        <v>559</v>
      </c>
      <c r="C35" s="112" t="s">
        <v>108</v>
      </c>
      <c r="D35" s="83"/>
      <c r="E35" s="96">
        <v>542000</v>
      </c>
      <c r="F35" s="97">
        <v>1300000</v>
      </c>
      <c r="G35" s="97">
        <v>1300000</v>
      </c>
    </row>
    <row r="36" spans="1:7" ht="18.399999999999999" customHeight="1" x14ac:dyDescent="0.3">
      <c r="A36" s="116">
        <v>32</v>
      </c>
      <c r="B36" s="119" t="s">
        <v>109</v>
      </c>
      <c r="C36" s="112" t="s">
        <v>110</v>
      </c>
      <c r="D36" s="83"/>
      <c r="E36" s="96">
        <v>2458000</v>
      </c>
      <c r="F36" s="97">
        <v>5900000</v>
      </c>
      <c r="G36" s="97">
        <v>5900000</v>
      </c>
    </row>
    <row r="37" spans="1:7" ht="18.399999999999999" customHeight="1" x14ac:dyDescent="0.3">
      <c r="A37" s="108">
        <v>33</v>
      </c>
      <c r="B37" s="119" t="s">
        <v>111</v>
      </c>
      <c r="C37" s="112" t="s">
        <v>112</v>
      </c>
      <c r="D37" s="83"/>
      <c r="E37" s="96">
        <v>588000</v>
      </c>
      <c r="F37" s="97">
        <v>588000</v>
      </c>
      <c r="G37" s="97">
        <v>588000</v>
      </c>
    </row>
    <row r="38" spans="1:7" ht="18.399999999999999" customHeight="1" x14ac:dyDescent="0.25">
      <c r="A38" s="116">
        <v>34</v>
      </c>
      <c r="B38" s="119" t="s">
        <v>113</v>
      </c>
      <c r="C38" s="112" t="s">
        <v>114</v>
      </c>
      <c r="D38" s="83"/>
      <c r="E38" s="96">
        <v>135000</v>
      </c>
      <c r="F38" s="97">
        <v>325000</v>
      </c>
      <c r="G38" s="97">
        <v>325000</v>
      </c>
    </row>
    <row r="39" spans="1:7" ht="18.399999999999999" customHeight="1" x14ac:dyDescent="0.25">
      <c r="A39" s="108">
        <v>35</v>
      </c>
      <c r="B39" s="119" t="s">
        <v>115</v>
      </c>
      <c r="C39" s="112" t="s">
        <v>116</v>
      </c>
      <c r="D39" s="83"/>
      <c r="E39" s="96">
        <v>330000</v>
      </c>
      <c r="F39" s="97">
        <v>330000</v>
      </c>
      <c r="G39" s="97">
        <v>330000</v>
      </c>
    </row>
    <row r="40" spans="1:7" ht="18.399999999999999" customHeight="1" x14ac:dyDescent="0.25">
      <c r="A40" s="116">
        <v>36</v>
      </c>
      <c r="B40" s="119" t="s">
        <v>117</v>
      </c>
      <c r="C40" s="88" t="s">
        <v>118</v>
      </c>
      <c r="D40" s="83"/>
      <c r="E40" s="96">
        <v>600000</v>
      </c>
      <c r="F40" s="97">
        <v>600000</v>
      </c>
      <c r="G40" s="97">
        <v>600000</v>
      </c>
    </row>
    <row r="41" spans="1:7" ht="18.399999999999999" customHeight="1" x14ac:dyDescent="0.25">
      <c r="A41" s="108">
        <v>37</v>
      </c>
      <c r="B41" s="119" t="s">
        <v>119</v>
      </c>
      <c r="C41" s="88" t="s">
        <v>120</v>
      </c>
      <c r="D41" s="83"/>
      <c r="E41" s="83">
        <v>160000</v>
      </c>
      <c r="F41" s="82">
        <v>384000</v>
      </c>
      <c r="G41" s="82">
        <v>384000</v>
      </c>
    </row>
    <row r="42" spans="1:7" ht="18.399999999999999" customHeight="1" x14ac:dyDescent="0.25">
      <c r="A42" s="116">
        <v>38</v>
      </c>
      <c r="B42" s="119" t="s">
        <v>560</v>
      </c>
      <c r="C42" s="88" t="s">
        <v>121</v>
      </c>
      <c r="D42" s="83"/>
      <c r="E42" s="83">
        <v>500000</v>
      </c>
      <c r="F42" s="82">
        <v>500000</v>
      </c>
      <c r="G42" s="82">
        <v>500000</v>
      </c>
    </row>
    <row r="43" spans="1:7" ht="18.399999999999999" customHeight="1" x14ac:dyDescent="0.25">
      <c r="A43" s="108">
        <v>39</v>
      </c>
      <c r="B43" s="109" t="s">
        <v>122</v>
      </c>
      <c r="C43" s="88" t="s">
        <v>123</v>
      </c>
      <c r="D43" s="83"/>
      <c r="E43" s="83">
        <v>350000</v>
      </c>
      <c r="F43" s="83">
        <v>350000</v>
      </c>
      <c r="G43" s="83">
        <v>350000</v>
      </c>
    </row>
    <row r="44" spans="1:7" ht="18.399999999999999" customHeight="1" x14ac:dyDescent="0.25">
      <c r="A44" s="116">
        <v>40</v>
      </c>
      <c r="B44" s="109" t="s">
        <v>124</v>
      </c>
      <c r="C44" s="88" t="s">
        <v>125</v>
      </c>
      <c r="D44" s="83"/>
      <c r="E44" s="83">
        <v>248000</v>
      </c>
      <c r="F44" s="82">
        <v>248000</v>
      </c>
      <c r="G44" s="82">
        <v>248000</v>
      </c>
    </row>
    <row r="45" spans="1:7" ht="18.399999999999999" customHeight="1" x14ac:dyDescent="0.25">
      <c r="A45" s="108">
        <v>41</v>
      </c>
      <c r="B45" s="109" t="s">
        <v>126</v>
      </c>
      <c r="C45" s="88" t="s">
        <v>127</v>
      </c>
      <c r="D45" s="83"/>
      <c r="E45" s="83">
        <v>1395000</v>
      </c>
      <c r="F45" s="82">
        <v>1395000</v>
      </c>
      <c r="G45" s="82">
        <v>1395000</v>
      </c>
    </row>
    <row r="46" spans="1:7" ht="18.399999999999999" customHeight="1" x14ac:dyDescent="0.25">
      <c r="A46" s="116">
        <v>42</v>
      </c>
      <c r="B46" s="109" t="s">
        <v>561</v>
      </c>
      <c r="C46" s="88" t="s">
        <v>128</v>
      </c>
      <c r="D46" s="83"/>
      <c r="E46" s="83">
        <v>935000</v>
      </c>
      <c r="F46" s="82">
        <v>935000</v>
      </c>
      <c r="G46" s="82">
        <v>935000</v>
      </c>
    </row>
    <row r="47" spans="1:7" ht="18.399999999999999" customHeight="1" x14ac:dyDescent="0.25">
      <c r="A47" s="108">
        <v>43</v>
      </c>
      <c r="B47" s="109" t="s">
        <v>129</v>
      </c>
      <c r="C47" s="88" t="s">
        <v>130</v>
      </c>
      <c r="D47" s="132"/>
      <c r="E47" s="132"/>
      <c r="F47" s="133"/>
      <c r="G47" s="133"/>
    </row>
    <row r="48" spans="1:7" ht="29.25" x14ac:dyDescent="0.25">
      <c r="A48" s="129">
        <v>44</v>
      </c>
      <c r="B48" s="84" t="s">
        <v>131</v>
      </c>
      <c r="C48" s="88" t="s">
        <v>132</v>
      </c>
      <c r="D48" s="83"/>
      <c r="E48" s="83">
        <v>148000</v>
      </c>
      <c r="F48" s="83">
        <v>445000</v>
      </c>
      <c r="G48" s="83">
        <v>445000</v>
      </c>
    </row>
    <row r="49" spans="1:7" ht="18.399999999999999" customHeight="1" x14ac:dyDescent="0.25">
      <c r="A49" s="108">
        <v>45</v>
      </c>
      <c r="B49" s="84" t="s">
        <v>133</v>
      </c>
      <c r="C49" s="88" t="s">
        <v>134</v>
      </c>
      <c r="D49" s="83"/>
      <c r="E49" s="83">
        <v>200000</v>
      </c>
      <c r="F49" s="82">
        <v>200000</v>
      </c>
      <c r="G49" s="82">
        <v>200000</v>
      </c>
    </row>
    <row r="50" spans="1:7" ht="18.399999999999999" customHeight="1" x14ac:dyDescent="0.25">
      <c r="A50" s="116">
        <v>46</v>
      </c>
      <c r="B50" s="109" t="s">
        <v>135</v>
      </c>
      <c r="C50" s="88" t="s">
        <v>136</v>
      </c>
      <c r="D50" s="128"/>
      <c r="E50" s="83">
        <v>168000</v>
      </c>
      <c r="F50" s="82">
        <v>252000</v>
      </c>
      <c r="G50" s="82">
        <v>252000</v>
      </c>
    </row>
    <row r="51" spans="1:7" ht="18.399999999999999" customHeight="1" x14ac:dyDescent="0.25">
      <c r="A51" s="116">
        <v>47</v>
      </c>
      <c r="B51" s="109" t="s">
        <v>137</v>
      </c>
      <c r="C51" s="88" t="s">
        <v>138</v>
      </c>
      <c r="D51" s="83"/>
      <c r="E51" s="83">
        <v>283000</v>
      </c>
      <c r="F51" s="83">
        <v>425000</v>
      </c>
      <c r="G51" s="83">
        <v>425000</v>
      </c>
    </row>
    <row r="52" spans="1:7" ht="18.399999999999999" customHeight="1" x14ac:dyDescent="0.25">
      <c r="A52" s="116">
        <v>48</v>
      </c>
      <c r="B52" s="109" t="s">
        <v>139</v>
      </c>
      <c r="C52" s="88" t="s">
        <v>140</v>
      </c>
      <c r="D52" s="83"/>
      <c r="E52" s="83">
        <v>283000</v>
      </c>
      <c r="F52" s="83">
        <v>425000</v>
      </c>
      <c r="G52" s="83">
        <v>425000</v>
      </c>
    </row>
    <row r="53" spans="1:7" ht="18.399999999999999" customHeight="1" x14ac:dyDescent="0.25">
      <c r="A53" s="108">
        <v>49</v>
      </c>
      <c r="B53" s="84" t="s">
        <v>141</v>
      </c>
      <c r="C53" s="88" t="s">
        <v>142</v>
      </c>
      <c r="D53" s="83"/>
      <c r="E53" s="83">
        <v>900000</v>
      </c>
      <c r="F53" s="82">
        <v>900000</v>
      </c>
      <c r="G53" s="82">
        <v>900000</v>
      </c>
    </row>
    <row r="54" spans="1:7" ht="18.399999999999999" customHeight="1" x14ac:dyDescent="0.25">
      <c r="A54" s="116">
        <v>50</v>
      </c>
      <c r="B54" s="123" t="s">
        <v>143</v>
      </c>
      <c r="C54" s="88" t="s">
        <v>144</v>
      </c>
      <c r="D54" s="83"/>
      <c r="E54" s="83">
        <v>104167</v>
      </c>
      <c r="F54" s="83">
        <v>250000</v>
      </c>
      <c r="G54" s="83">
        <v>250000</v>
      </c>
    </row>
    <row r="55" spans="1:7" ht="18.399999999999999" customHeight="1" x14ac:dyDescent="0.25">
      <c r="A55" s="108">
        <v>51</v>
      </c>
      <c r="B55" s="109" t="s">
        <v>145</v>
      </c>
      <c r="C55" s="124" t="s">
        <v>146</v>
      </c>
      <c r="D55" s="107"/>
      <c r="E55" s="107">
        <v>125000</v>
      </c>
      <c r="F55" s="107">
        <v>133000</v>
      </c>
      <c r="G55" s="107">
        <v>133000</v>
      </c>
    </row>
    <row r="56" spans="1:7" ht="18.399999999999999" customHeight="1" x14ac:dyDescent="0.25">
      <c r="A56" s="116">
        <v>52</v>
      </c>
      <c r="B56" s="109" t="s">
        <v>147</v>
      </c>
      <c r="C56" s="114" t="s">
        <v>148</v>
      </c>
      <c r="D56" s="107"/>
      <c r="E56" s="107">
        <v>101000</v>
      </c>
      <c r="F56" s="107">
        <v>101000</v>
      </c>
      <c r="G56" s="107">
        <v>101000</v>
      </c>
    </row>
    <row r="57" spans="1:7" ht="18.399999999999999" customHeight="1" x14ac:dyDescent="0.25">
      <c r="A57" s="108">
        <v>53</v>
      </c>
      <c r="B57" s="84" t="s">
        <v>149</v>
      </c>
      <c r="C57" s="88" t="s">
        <v>150</v>
      </c>
      <c r="D57" s="83">
        <v>390000</v>
      </c>
      <c r="E57" s="83">
        <v>430000</v>
      </c>
      <c r="F57" s="83">
        <v>475000</v>
      </c>
      <c r="G57" s="83">
        <v>520000</v>
      </c>
    </row>
    <row r="58" spans="1:7" ht="18.399999999999999" customHeight="1" x14ac:dyDescent="0.25">
      <c r="A58" s="116">
        <v>54</v>
      </c>
      <c r="B58" s="84" t="s">
        <v>151</v>
      </c>
      <c r="C58" s="88" t="s">
        <v>152</v>
      </c>
      <c r="D58" s="83">
        <v>100000</v>
      </c>
      <c r="E58" s="83">
        <v>100000</v>
      </c>
      <c r="F58" s="83">
        <v>100000</v>
      </c>
      <c r="G58" s="83">
        <v>100000</v>
      </c>
    </row>
    <row r="59" spans="1:7" ht="18.399999999999999" customHeight="1" x14ac:dyDescent="0.25">
      <c r="A59" s="108">
        <v>55</v>
      </c>
      <c r="B59" s="84" t="s">
        <v>153</v>
      </c>
      <c r="C59" s="99" t="s">
        <v>154</v>
      </c>
      <c r="D59" s="83">
        <v>100000</v>
      </c>
      <c r="E59" s="83">
        <v>100000</v>
      </c>
      <c r="F59" s="83">
        <v>100000</v>
      </c>
      <c r="G59" s="83">
        <v>100000</v>
      </c>
    </row>
    <row r="60" spans="1:7" ht="18.399999999999999" customHeight="1" x14ac:dyDescent="0.25">
      <c r="A60" s="116">
        <v>56</v>
      </c>
      <c r="B60" s="84" t="s">
        <v>155</v>
      </c>
      <c r="C60" s="112" t="s">
        <v>156</v>
      </c>
      <c r="D60" s="83">
        <v>300000</v>
      </c>
      <c r="E60" s="83">
        <v>300000</v>
      </c>
      <c r="F60" s="83">
        <v>300000</v>
      </c>
      <c r="G60" s="83">
        <v>300000</v>
      </c>
    </row>
    <row r="61" spans="1:7" ht="18.399999999999999" customHeight="1" x14ac:dyDescent="0.25">
      <c r="A61" s="108">
        <v>57</v>
      </c>
      <c r="B61" s="84" t="s">
        <v>157</v>
      </c>
      <c r="C61" s="88" t="s">
        <v>158</v>
      </c>
      <c r="D61" s="83"/>
      <c r="E61" s="83">
        <v>380000</v>
      </c>
      <c r="F61" s="83">
        <v>135000</v>
      </c>
      <c r="G61" s="83">
        <v>90000</v>
      </c>
    </row>
    <row r="62" spans="1:7" ht="18.399999999999999" customHeight="1" x14ac:dyDescent="0.25">
      <c r="A62" s="116">
        <v>58</v>
      </c>
      <c r="B62" s="84" t="s">
        <v>159</v>
      </c>
      <c r="C62" s="88" t="s">
        <v>160</v>
      </c>
      <c r="D62" s="83"/>
      <c r="E62" s="83">
        <v>200000</v>
      </c>
      <c r="F62" s="83">
        <v>400000</v>
      </c>
      <c r="G62" s="83">
        <v>400000</v>
      </c>
    </row>
    <row r="63" spans="1:7" ht="18.399999999999999" customHeight="1" x14ac:dyDescent="0.25">
      <c r="A63" s="108">
        <v>59</v>
      </c>
      <c r="B63" s="119" t="s">
        <v>161</v>
      </c>
      <c r="C63" s="88" t="s">
        <v>162</v>
      </c>
      <c r="D63" s="83"/>
      <c r="E63" s="83">
        <v>90000</v>
      </c>
      <c r="F63" s="83">
        <v>90000</v>
      </c>
      <c r="G63" s="83">
        <v>90000</v>
      </c>
    </row>
    <row r="64" spans="1:7" ht="18.399999999999999" customHeight="1" x14ac:dyDescent="0.25">
      <c r="A64" s="116">
        <v>60</v>
      </c>
      <c r="B64" s="278" t="s">
        <v>163</v>
      </c>
      <c r="C64" s="88" t="s">
        <v>164</v>
      </c>
      <c r="D64" s="83"/>
      <c r="E64" s="83">
        <v>400000</v>
      </c>
      <c r="F64" s="83">
        <v>400000</v>
      </c>
      <c r="G64" s="83">
        <v>400000</v>
      </c>
    </row>
    <row r="65" spans="1:8" ht="29.25" x14ac:dyDescent="0.25">
      <c r="A65" s="131">
        <v>61</v>
      </c>
      <c r="B65" s="110" t="s">
        <v>165</v>
      </c>
      <c r="C65" s="88" t="s">
        <v>166</v>
      </c>
      <c r="D65" s="83"/>
      <c r="E65" s="83">
        <v>1000000</v>
      </c>
      <c r="F65" s="83">
        <v>1000000</v>
      </c>
      <c r="G65" s="83">
        <v>1000000</v>
      </c>
      <c r="H65" s="79"/>
    </row>
    <row r="66" spans="1:8" ht="18.399999999999999" customHeight="1" x14ac:dyDescent="0.25">
      <c r="A66" s="116">
        <v>62</v>
      </c>
      <c r="B66" s="278" t="s">
        <v>167</v>
      </c>
      <c r="C66" s="88" t="s">
        <v>168</v>
      </c>
      <c r="D66" s="83"/>
      <c r="E66" s="83">
        <v>600000</v>
      </c>
      <c r="F66" s="83">
        <v>600000</v>
      </c>
      <c r="G66" s="83">
        <v>600000</v>
      </c>
      <c r="H66" s="79"/>
    </row>
    <row r="67" spans="1:8" ht="18.399999999999999" customHeight="1" x14ac:dyDescent="0.25">
      <c r="A67" s="108">
        <v>63</v>
      </c>
      <c r="B67" s="104" t="s">
        <v>169</v>
      </c>
      <c r="C67" s="90" t="s">
        <v>170</v>
      </c>
      <c r="D67" s="83"/>
      <c r="E67" s="83">
        <v>1000000</v>
      </c>
      <c r="F67" s="83">
        <v>1000000</v>
      </c>
      <c r="G67" s="83">
        <v>1000000</v>
      </c>
      <c r="H67" s="79"/>
    </row>
    <row r="68" spans="1:8" ht="29.25" x14ac:dyDescent="0.25">
      <c r="A68" s="129">
        <v>64</v>
      </c>
      <c r="B68" s="127" t="s">
        <v>171</v>
      </c>
      <c r="C68" s="92" t="s">
        <v>172</v>
      </c>
      <c r="D68" s="81"/>
      <c r="E68" s="81">
        <v>1340000</v>
      </c>
      <c r="F68" s="81">
        <v>1340000</v>
      </c>
      <c r="G68" s="81">
        <v>1340000</v>
      </c>
      <c r="H68" s="79"/>
    </row>
    <row r="69" spans="1:8" ht="18.399999999999999" customHeight="1" x14ac:dyDescent="0.25">
      <c r="A69" s="108">
        <v>65</v>
      </c>
      <c r="B69" s="104" t="s">
        <v>173</v>
      </c>
      <c r="C69" s="90" t="s">
        <v>174</v>
      </c>
      <c r="D69" s="83"/>
      <c r="E69" s="83">
        <v>1100000</v>
      </c>
      <c r="F69" s="83">
        <v>1100000</v>
      </c>
      <c r="G69" s="83">
        <v>1100000</v>
      </c>
      <c r="H69" s="79"/>
    </row>
    <row r="70" spans="1:8" ht="18.399999999999999" customHeight="1" x14ac:dyDescent="0.25">
      <c r="A70" s="116">
        <v>66</v>
      </c>
      <c r="B70" s="104" t="s">
        <v>175</v>
      </c>
      <c r="C70" s="90" t="s">
        <v>176</v>
      </c>
      <c r="D70" s="83"/>
      <c r="E70" s="83">
        <v>160000</v>
      </c>
      <c r="F70" s="83">
        <v>160000</v>
      </c>
      <c r="G70" s="83">
        <v>160000</v>
      </c>
      <c r="H70" s="79"/>
    </row>
    <row r="71" spans="1:8" ht="18.399999999999999" customHeight="1" x14ac:dyDescent="0.25">
      <c r="A71" s="108">
        <v>67</v>
      </c>
      <c r="B71" s="104" t="s">
        <v>177</v>
      </c>
      <c r="C71" s="90" t="s">
        <v>178</v>
      </c>
      <c r="D71" s="83"/>
      <c r="E71" s="83">
        <v>500000</v>
      </c>
      <c r="F71" s="83">
        <v>500000</v>
      </c>
      <c r="G71" s="83">
        <v>500000</v>
      </c>
      <c r="H71" s="79"/>
    </row>
    <row r="72" spans="1:8" ht="18.399999999999999" customHeight="1" x14ac:dyDescent="0.25">
      <c r="A72" s="116">
        <v>68</v>
      </c>
      <c r="B72" s="104" t="s">
        <v>562</v>
      </c>
      <c r="C72" s="90" t="s">
        <v>179</v>
      </c>
      <c r="D72" s="83"/>
      <c r="E72" s="83">
        <v>1661000</v>
      </c>
      <c r="F72" s="83">
        <v>1661000</v>
      </c>
      <c r="G72" s="83">
        <v>1661000</v>
      </c>
      <c r="H72" s="79"/>
    </row>
    <row r="73" spans="1:8" ht="18.399999999999999" customHeight="1" x14ac:dyDescent="0.25">
      <c r="A73" s="108">
        <v>69</v>
      </c>
      <c r="B73" s="104" t="s">
        <v>180</v>
      </c>
      <c r="C73" s="90" t="s">
        <v>181</v>
      </c>
      <c r="D73" s="83"/>
      <c r="E73" s="83">
        <v>140000</v>
      </c>
      <c r="F73" s="83">
        <v>140000</v>
      </c>
      <c r="G73" s="83">
        <v>140000</v>
      </c>
      <c r="H73" s="79"/>
    </row>
    <row r="74" spans="1:8" ht="18.399999999999999" customHeight="1" x14ac:dyDescent="0.25">
      <c r="A74" s="315">
        <v>70</v>
      </c>
      <c r="B74" s="104" t="s">
        <v>182</v>
      </c>
      <c r="C74" s="90" t="s">
        <v>183</v>
      </c>
      <c r="D74" s="83"/>
      <c r="E74" s="83">
        <v>1350000</v>
      </c>
      <c r="F74" s="83">
        <v>1350000</v>
      </c>
      <c r="G74" s="83">
        <v>1350000</v>
      </c>
      <c r="H74" s="79"/>
    </row>
    <row r="75" spans="1:8" ht="18.399999999999999" customHeight="1" x14ac:dyDescent="0.25">
      <c r="A75" s="316"/>
      <c r="B75" s="104" t="s">
        <v>184</v>
      </c>
      <c r="C75" s="90" t="s">
        <v>183</v>
      </c>
      <c r="D75" s="83"/>
      <c r="E75" s="83">
        <v>345000</v>
      </c>
      <c r="F75" s="83">
        <v>345000</v>
      </c>
      <c r="G75" s="83">
        <v>345000</v>
      </c>
      <c r="H75" s="79"/>
    </row>
    <row r="76" spans="1:8" ht="18.399999999999999" customHeight="1" x14ac:dyDescent="0.25">
      <c r="A76" s="108">
        <v>71</v>
      </c>
      <c r="B76" s="109" t="s">
        <v>185</v>
      </c>
      <c r="C76" s="114" t="s">
        <v>186</v>
      </c>
      <c r="D76" s="107"/>
      <c r="E76" s="107">
        <v>500000</v>
      </c>
      <c r="F76" s="107">
        <v>500000</v>
      </c>
      <c r="G76" s="107">
        <v>500000</v>
      </c>
      <c r="H76" s="100"/>
    </row>
    <row r="77" spans="1:8" ht="29.25" x14ac:dyDescent="0.25">
      <c r="A77" s="108">
        <v>72</v>
      </c>
      <c r="B77" s="84" t="s">
        <v>187</v>
      </c>
      <c r="C77" s="88" t="s">
        <v>188</v>
      </c>
      <c r="D77" s="96"/>
      <c r="E77" s="96">
        <v>125000</v>
      </c>
      <c r="F77" s="96">
        <v>125000</v>
      </c>
      <c r="G77" s="96">
        <v>125000</v>
      </c>
      <c r="H77" s="79"/>
    </row>
    <row r="78" spans="1:8" ht="18.399999999999999" customHeight="1" x14ac:dyDescent="0.25">
      <c r="A78" s="108">
        <v>73</v>
      </c>
      <c r="B78" s="84" t="s">
        <v>189</v>
      </c>
      <c r="C78" s="90" t="s">
        <v>190</v>
      </c>
      <c r="D78" s="96"/>
      <c r="E78" s="96">
        <v>150000</v>
      </c>
      <c r="F78" s="96">
        <v>150000</v>
      </c>
      <c r="G78" s="96">
        <v>150000</v>
      </c>
      <c r="H78" s="79"/>
    </row>
    <row r="79" spans="1:8" ht="18.399999999999999" customHeight="1" x14ac:dyDescent="0.25">
      <c r="A79" s="108">
        <v>74</v>
      </c>
      <c r="B79" s="84" t="s">
        <v>191</v>
      </c>
      <c r="C79" s="103" t="s">
        <v>192</v>
      </c>
      <c r="D79" s="96"/>
      <c r="E79" s="96">
        <v>750000</v>
      </c>
      <c r="F79" s="96">
        <v>750000</v>
      </c>
      <c r="G79" s="96">
        <v>750000</v>
      </c>
      <c r="H79" s="79"/>
    </row>
    <row r="80" spans="1:8" ht="29.25" x14ac:dyDescent="0.25">
      <c r="A80" s="131">
        <v>75</v>
      </c>
      <c r="B80" s="84" t="s">
        <v>193</v>
      </c>
      <c r="C80" s="103" t="s">
        <v>194</v>
      </c>
      <c r="D80" s="96"/>
      <c r="E80" s="96">
        <v>2200000</v>
      </c>
      <c r="F80" s="96">
        <v>2200000</v>
      </c>
      <c r="G80" s="96">
        <v>2200000</v>
      </c>
      <c r="H80" s="79"/>
    </row>
    <row r="81" spans="1:7" ht="18.399999999999999" customHeight="1" x14ac:dyDescent="0.25">
      <c r="A81" s="108">
        <v>76</v>
      </c>
      <c r="B81" s="84" t="s">
        <v>563</v>
      </c>
      <c r="C81" s="103" t="s">
        <v>195</v>
      </c>
      <c r="D81" s="96"/>
      <c r="E81" s="96">
        <v>575000</v>
      </c>
      <c r="F81" s="96">
        <v>975000</v>
      </c>
      <c r="G81" s="96">
        <v>975000</v>
      </c>
    </row>
    <row r="82" spans="1:7" ht="18.399999999999999" customHeight="1" x14ac:dyDescent="0.25">
      <c r="A82" s="108">
        <v>77</v>
      </c>
      <c r="B82" s="84" t="s">
        <v>196</v>
      </c>
      <c r="C82" s="103" t="s">
        <v>197</v>
      </c>
      <c r="D82" s="96"/>
      <c r="E82" s="96">
        <v>1000000</v>
      </c>
      <c r="F82" s="96">
        <v>1000000</v>
      </c>
      <c r="G82" s="96">
        <v>1000000</v>
      </c>
    </row>
    <row r="83" spans="1:7" ht="18.399999999999999" customHeight="1" x14ac:dyDescent="0.25">
      <c r="A83" s="108">
        <v>78</v>
      </c>
      <c r="B83" s="84" t="s">
        <v>198</v>
      </c>
      <c r="C83" s="103" t="s">
        <v>199</v>
      </c>
      <c r="D83" s="96"/>
      <c r="E83" s="96">
        <v>750000</v>
      </c>
      <c r="F83" s="96">
        <v>750000</v>
      </c>
      <c r="G83" s="96">
        <v>750000</v>
      </c>
    </row>
    <row r="84" spans="1:7" ht="18.399999999999999" customHeight="1" x14ac:dyDescent="0.25">
      <c r="A84" s="131">
        <v>79</v>
      </c>
      <c r="B84" s="110" t="s">
        <v>200</v>
      </c>
      <c r="C84" s="114" t="s">
        <v>201</v>
      </c>
      <c r="D84" s="107"/>
      <c r="E84" s="107">
        <v>1200000</v>
      </c>
      <c r="F84" s="107">
        <v>1200000</v>
      </c>
      <c r="G84" s="107">
        <v>1200000</v>
      </c>
    </row>
    <row r="85" spans="1:7" ht="23.1" customHeight="1" x14ac:dyDescent="0.25">
      <c r="A85" s="313" t="s">
        <v>202</v>
      </c>
      <c r="B85" s="314"/>
      <c r="C85" s="105"/>
      <c r="D85" s="106">
        <f>SUM(D5:D84)</f>
        <v>4690000</v>
      </c>
      <c r="E85" s="106">
        <f t="shared" ref="E85:G85" si="0">SUM(E5:E84)</f>
        <v>42802167</v>
      </c>
      <c r="F85" s="106">
        <f t="shared" si="0"/>
        <v>53368000</v>
      </c>
      <c r="G85" s="106">
        <f t="shared" si="0"/>
        <v>52393000</v>
      </c>
    </row>
  </sheetData>
  <mergeCells count="5">
    <mergeCell ref="A3:A4"/>
    <mergeCell ref="B3:B4"/>
    <mergeCell ref="D3:G3"/>
    <mergeCell ref="A85:B85"/>
    <mergeCell ref="A74:A75"/>
  </mergeCells>
  <pageMargins left="0.62992125984251968" right="0.27559055118110237" top="0.35433070866141736" bottom="0.35433070866141736" header="0.31496062992125984" footer="0.31496062992125984"/>
  <pageSetup paperSize="9" orientation="landscape" r:id="rId1"/>
  <headerFooter>
    <oddFooter>&amp;L6. august 2015/dok. nr. 105099-15&amp;Csag nr. 15-314</oddFooter>
  </headerFooter>
  <rowBreaks count="3" manualBreakCount="3">
    <brk id="23" max="16383" man="1"/>
    <brk id="44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05" zoomScaleNormal="105" workbookViewId="0">
      <pane ySplit="3" topLeftCell="A49" activePane="bottomLeft" state="frozen"/>
      <selection pane="bottomLeft" activeCell="A4" sqref="A4"/>
    </sheetView>
  </sheetViews>
  <sheetFormatPr defaultRowHeight="15" x14ac:dyDescent="0.25"/>
  <cols>
    <col min="1" max="1" width="8.5703125" customWidth="1"/>
    <col min="2" max="2" width="50.42578125" customWidth="1"/>
    <col min="3" max="7" width="15" customWidth="1"/>
  </cols>
  <sheetData>
    <row r="1" spans="1:7" ht="38.65" customHeight="1" thickBot="1" x14ac:dyDescent="0.3">
      <c r="A1" s="319" t="s">
        <v>203</v>
      </c>
      <c r="B1" s="320"/>
      <c r="C1" s="320"/>
      <c r="D1" s="320"/>
      <c r="E1" s="320"/>
      <c r="F1" s="320"/>
      <c r="G1" s="321"/>
    </row>
    <row r="2" spans="1:7" ht="25.35" customHeight="1" thickBot="1" x14ac:dyDescent="0.3">
      <c r="A2" s="327"/>
      <c r="B2" s="328"/>
      <c r="C2" s="325" t="s">
        <v>205</v>
      </c>
      <c r="D2" s="322" t="s">
        <v>206</v>
      </c>
      <c r="E2" s="323"/>
      <c r="F2" s="323"/>
      <c r="G2" s="324"/>
    </row>
    <row r="3" spans="1:7" ht="34.700000000000003" customHeight="1" thickBot="1" x14ac:dyDescent="0.35">
      <c r="A3" s="329"/>
      <c r="B3" s="330"/>
      <c r="C3" s="326"/>
      <c r="D3" s="145" t="s">
        <v>207</v>
      </c>
      <c r="E3" s="145" t="s">
        <v>208</v>
      </c>
      <c r="F3" s="145" t="s">
        <v>209</v>
      </c>
      <c r="G3" s="145" t="s">
        <v>210</v>
      </c>
    </row>
    <row r="4" spans="1:7" ht="20.100000000000001" customHeight="1" x14ac:dyDescent="0.3">
      <c r="A4" s="142"/>
      <c r="B4" s="146" t="s">
        <v>211</v>
      </c>
      <c r="C4" s="139"/>
      <c r="D4" s="141"/>
      <c r="E4" s="141"/>
      <c r="F4" s="141"/>
      <c r="G4" s="141"/>
    </row>
    <row r="5" spans="1:7" ht="20.100000000000001" customHeight="1" x14ac:dyDescent="0.3">
      <c r="A5" s="142" t="s">
        <v>212</v>
      </c>
      <c r="B5" s="137" t="s">
        <v>213</v>
      </c>
      <c r="C5" s="138" t="s">
        <v>214</v>
      </c>
      <c r="D5" s="140">
        <v>30000</v>
      </c>
      <c r="E5" s="140">
        <v>30000</v>
      </c>
      <c r="F5" s="140">
        <v>30000</v>
      </c>
      <c r="G5" s="140">
        <v>30000</v>
      </c>
    </row>
    <row r="6" spans="1:7" ht="20.100000000000001" customHeight="1" x14ac:dyDescent="0.3">
      <c r="A6" s="142" t="s">
        <v>215</v>
      </c>
      <c r="B6" s="137" t="s">
        <v>216</v>
      </c>
      <c r="C6" s="138" t="s">
        <v>217</v>
      </c>
      <c r="D6" s="140">
        <v>190000</v>
      </c>
      <c r="E6" s="140">
        <v>190000</v>
      </c>
      <c r="F6" s="140">
        <v>0</v>
      </c>
      <c r="G6" s="140">
        <v>0</v>
      </c>
    </row>
    <row r="7" spans="1:7" ht="20.100000000000001" customHeight="1" x14ac:dyDescent="0.3">
      <c r="A7" s="142"/>
      <c r="B7" s="146" t="s">
        <v>218</v>
      </c>
      <c r="C7" s="144"/>
      <c r="D7" s="141"/>
      <c r="E7" s="141"/>
      <c r="F7" s="141"/>
      <c r="G7" s="141"/>
    </row>
    <row r="8" spans="1:7" ht="20.100000000000001" customHeight="1" x14ac:dyDescent="0.3">
      <c r="A8" s="142" t="s">
        <v>219</v>
      </c>
      <c r="B8" s="143" t="s">
        <v>220</v>
      </c>
      <c r="C8" s="144" t="s">
        <v>221</v>
      </c>
      <c r="D8" s="141">
        <v>500000</v>
      </c>
      <c r="E8" s="141">
        <v>500000</v>
      </c>
      <c r="F8" s="141">
        <v>500000</v>
      </c>
      <c r="G8" s="141">
        <v>0</v>
      </c>
    </row>
    <row r="9" spans="1:7" ht="20.100000000000001" customHeight="1" x14ac:dyDescent="0.3">
      <c r="A9" s="142" t="s">
        <v>222</v>
      </c>
      <c r="B9" s="143" t="s">
        <v>223</v>
      </c>
      <c r="C9" s="147" t="s">
        <v>224</v>
      </c>
      <c r="D9" s="141">
        <v>245000</v>
      </c>
      <c r="E9" s="141">
        <v>0</v>
      </c>
      <c r="F9" s="141">
        <v>0</v>
      </c>
      <c r="G9" s="141">
        <v>0</v>
      </c>
    </row>
    <row r="10" spans="1:7" ht="34.5" x14ac:dyDescent="0.3">
      <c r="A10" s="142" t="s">
        <v>225</v>
      </c>
      <c r="B10" s="143" t="s">
        <v>226</v>
      </c>
      <c r="C10" s="147" t="s">
        <v>224</v>
      </c>
      <c r="D10" s="141">
        <v>90000</v>
      </c>
      <c r="E10" s="141">
        <v>90000</v>
      </c>
      <c r="F10" s="141">
        <v>90000</v>
      </c>
      <c r="G10" s="141">
        <v>90000</v>
      </c>
    </row>
    <row r="11" spans="1:7" s="136" customFormat="1" ht="20.100000000000001" customHeight="1" x14ac:dyDescent="0.4">
      <c r="A11" s="150" t="s">
        <v>228</v>
      </c>
      <c r="B11" s="152" t="s">
        <v>554</v>
      </c>
      <c r="C11" s="148" t="s">
        <v>229</v>
      </c>
      <c r="D11" s="149">
        <v>80000</v>
      </c>
      <c r="E11" s="149">
        <v>160000</v>
      </c>
      <c r="F11" s="149">
        <v>240000</v>
      </c>
      <c r="G11" s="149">
        <v>380000</v>
      </c>
    </row>
    <row r="12" spans="1:7" s="136" customFormat="1" ht="20.100000000000001" customHeight="1" x14ac:dyDescent="0.3">
      <c r="A12" s="151" t="s">
        <v>230</v>
      </c>
      <c r="B12" s="153" t="s">
        <v>231</v>
      </c>
      <c r="C12" s="148" t="s">
        <v>232</v>
      </c>
      <c r="D12" s="149">
        <v>100000</v>
      </c>
      <c r="E12" s="149">
        <v>100000</v>
      </c>
      <c r="F12" s="149">
        <v>100000</v>
      </c>
      <c r="G12" s="149">
        <v>100000</v>
      </c>
    </row>
    <row r="13" spans="1:7" s="136" customFormat="1" ht="20.100000000000001" customHeight="1" x14ac:dyDescent="0.3">
      <c r="A13" s="151" t="s">
        <v>233</v>
      </c>
      <c r="B13" s="153" t="s">
        <v>234</v>
      </c>
      <c r="C13" s="148" t="s">
        <v>235</v>
      </c>
      <c r="D13" s="149">
        <v>15000</v>
      </c>
      <c r="E13" s="149">
        <v>15000</v>
      </c>
      <c r="F13" s="149">
        <v>15000</v>
      </c>
      <c r="G13" s="149">
        <v>15000</v>
      </c>
    </row>
    <row r="14" spans="1:7" s="136" customFormat="1" ht="20.100000000000001" customHeight="1" x14ac:dyDescent="0.3">
      <c r="A14" s="151" t="s">
        <v>236</v>
      </c>
      <c r="B14" s="153" t="s">
        <v>237</v>
      </c>
      <c r="C14" s="148" t="s">
        <v>238</v>
      </c>
      <c r="D14" s="149">
        <v>8000</v>
      </c>
      <c r="E14" s="149">
        <v>16000</v>
      </c>
      <c r="F14" s="149">
        <v>24000</v>
      </c>
      <c r="G14" s="149">
        <v>32000</v>
      </c>
    </row>
    <row r="15" spans="1:7" s="136" customFormat="1" ht="34.5" x14ac:dyDescent="0.3">
      <c r="A15" s="151" t="s">
        <v>239</v>
      </c>
      <c r="B15" s="153" t="s">
        <v>240</v>
      </c>
      <c r="C15" s="148" t="s">
        <v>241</v>
      </c>
      <c r="D15" s="149"/>
      <c r="E15" s="149">
        <v>56000</v>
      </c>
      <c r="F15" s="149">
        <v>56000</v>
      </c>
      <c r="G15" s="149">
        <v>56000</v>
      </c>
    </row>
    <row r="16" spans="1:7" s="136" customFormat="1" ht="20.100000000000001" customHeight="1" x14ac:dyDescent="0.3">
      <c r="A16" s="151" t="s">
        <v>242</v>
      </c>
      <c r="B16" s="153" t="s">
        <v>243</v>
      </c>
      <c r="C16" s="148" t="s">
        <v>244</v>
      </c>
      <c r="D16" s="149"/>
      <c r="E16" s="149"/>
      <c r="F16" s="149">
        <v>30000</v>
      </c>
      <c r="G16" s="149">
        <v>30000</v>
      </c>
    </row>
    <row r="17" spans="1:7" s="136" customFormat="1" ht="20.100000000000001" customHeight="1" x14ac:dyDescent="0.3">
      <c r="A17" s="151" t="s">
        <v>245</v>
      </c>
      <c r="B17" s="153" t="s">
        <v>246</v>
      </c>
      <c r="C17" s="148" t="s">
        <v>247</v>
      </c>
      <c r="D17" s="149"/>
      <c r="E17" s="149">
        <v>40000</v>
      </c>
      <c r="F17" s="149">
        <v>40000</v>
      </c>
      <c r="G17" s="149">
        <v>40000</v>
      </c>
    </row>
    <row r="18" spans="1:7" s="136" customFormat="1" ht="20.100000000000001" customHeight="1" x14ac:dyDescent="0.3">
      <c r="A18" s="151" t="s">
        <v>248</v>
      </c>
      <c r="B18" s="153" t="s">
        <v>249</v>
      </c>
      <c r="C18" s="148" t="s">
        <v>250</v>
      </c>
      <c r="D18" s="149" t="s">
        <v>251</v>
      </c>
      <c r="E18" s="149"/>
      <c r="F18" s="149"/>
      <c r="G18" s="149"/>
    </row>
    <row r="19" spans="1:7" s="136" customFormat="1" ht="20.100000000000001" customHeight="1" x14ac:dyDescent="0.3">
      <c r="A19" s="151" t="s">
        <v>252</v>
      </c>
      <c r="B19" s="153" t="s">
        <v>253</v>
      </c>
      <c r="C19" s="148" t="s">
        <v>254</v>
      </c>
      <c r="D19" s="149">
        <v>2000</v>
      </c>
      <c r="E19" s="149">
        <v>2000</v>
      </c>
      <c r="F19" s="149">
        <v>2000</v>
      </c>
      <c r="G19" s="149">
        <v>2000</v>
      </c>
    </row>
    <row r="20" spans="1:7" s="136" customFormat="1" ht="33.950000000000003" x14ac:dyDescent="0.4">
      <c r="A20" s="161" t="s">
        <v>255</v>
      </c>
      <c r="B20" s="156" t="s">
        <v>256</v>
      </c>
      <c r="C20" s="157" t="s">
        <v>257</v>
      </c>
      <c r="D20" s="155">
        <v>0</v>
      </c>
      <c r="E20" s="155">
        <v>261780</v>
      </c>
      <c r="F20" s="155">
        <v>261780</v>
      </c>
      <c r="G20" s="155">
        <v>261780</v>
      </c>
    </row>
    <row r="21" spans="1:7" s="136" customFormat="1" ht="20.100000000000001" customHeight="1" x14ac:dyDescent="0.4">
      <c r="A21" s="161" t="s">
        <v>258</v>
      </c>
      <c r="B21" s="156" t="s">
        <v>259</v>
      </c>
      <c r="C21" s="157" t="s">
        <v>257</v>
      </c>
      <c r="D21" s="155">
        <v>0</v>
      </c>
      <c r="E21" s="155">
        <v>156000</v>
      </c>
      <c r="F21" s="155">
        <v>0</v>
      </c>
      <c r="G21" s="155">
        <v>0</v>
      </c>
    </row>
    <row r="22" spans="1:7" s="136" customFormat="1" ht="34.5" x14ac:dyDescent="0.3">
      <c r="A22" s="161" t="s">
        <v>260</v>
      </c>
      <c r="B22" s="156" t="s">
        <v>261</v>
      </c>
      <c r="C22" s="157" t="s">
        <v>262</v>
      </c>
      <c r="D22" s="155">
        <v>1056000</v>
      </c>
      <c r="E22" s="155">
        <v>1056000</v>
      </c>
      <c r="F22" s="155">
        <v>1056000</v>
      </c>
      <c r="G22" s="155">
        <v>1056000</v>
      </c>
    </row>
    <row r="23" spans="1:7" s="136" customFormat="1" ht="20.100000000000001" customHeight="1" x14ac:dyDescent="0.4">
      <c r="A23" s="161" t="s">
        <v>263</v>
      </c>
      <c r="B23" s="156" t="s">
        <v>264</v>
      </c>
      <c r="C23" s="157" t="s">
        <v>265</v>
      </c>
      <c r="D23" s="155">
        <v>261780</v>
      </c>
      <c r="E23" s="155">
        <v>261780</v>
      </c>
      <c r="F23" s="155">
        <v>261780</v>
      </c>
      <c r="G23" s="155">
        <v>261780</v>
      </c>
    </row>
    <row r="24" spans="1:7" s="136" customFormat="1" ht="20.100000000000001" customHeight="1" x14ac:dyDescent="0.4">
      <c r="A24" s="161" t="s">
        <v>266</v>
      </c>
      <c r="B24" s="156" t="s">
        <v>267</v>
      </c>
      <c r="C24" s="157" t="s">
        <v>265</v>
      </c>
      <c r="D24" s="155">
        <v>156000</v>
      </c>
      <c r="E24" s="155">
        <v>0</v>
      </c>
      <c r="F24" s="155">
        <v>0</v>
      </c>
      <c r="G24" s="155">
        <v>0</v>
      </c>
    </row>
    <row r="25" spans="1:7" s="136" customFormat="1" ht="20.100000000000001" customHeight="1" x14ac:dyDescent="0.3">
      <c r="A25" s="161" t="s">
        <v>268</v>
      </c>
      <c r="B25" s="156" t="s">
        <v>269</v>
      </c>
      <c r="C25" s="157" t="s">
        <v>270</v>
      </c>
      <c r="D25" s="155">
        <v>450000</v>
      </c>
      <c r="E25" s="155">
        <v>450000</v>
      </c>
      <c r="F25" s="155">
        <v>450000</v>
      </c>
      <c r="G25" s="155">
        <v>450000</v>
      </c>
    </row>
    <row r="26" spans="1:7" s="136" customFormat="1" ht="34.5" x14ac:dyDescent="0.3">
      <c r="A26" s="161" t="s">
        <v>271</v>
      </c>
      <c r="B26" s="156" t="s">
        <v>272</v>
      </c>
      <c r="C26" s="157" t="s">
        <v>273</v>
      </c>
      <c r="D26" s="155">
        <v>89360</v>
      </c>
      <c r="E26" s="155">
        <v>89360</v>
      </c>
      <c r="F26" s="155">
        <v>89360</v>
      </c>
      <c r="G26" s="155">
        <v>89360</v>
      </c>
    </row>
    <row r="27" spans="1:7" s="136" customFormat="1" ht="51.75" x14ac:dyDescent="0.3">
      <c r="A27" s="161" t="s">
        <v>274</v>
      </c>
      <c r="B27" s="156" t="s">
        <v>275</v>
      </c>
      <c r="C27" s="157" t="s">
        <v>276</v>
      </c>
      <c r="D27" s="155">
        <v>1980000</v>
      </c>
      <c r="E27" s="155">
        <v>1980000</v>
      </c>
      <c r="F27" s="155">
        <v>1980000</v>
      </c>
      <c r="G27" s="155">
        <v>1980000</v>
      </c>
    </row>
    <row r="28" spans="1:7" s="136" customFormat="1" ht="21.6" customHeight="1" x14ac:dyDescent="0.4">
      <c r="A28" s="161" t="s">
        <v>277</v>
      </c>
      <c r="B28" s="156" t="s">
        <v>278</v>
      </c>
      <c r="C28" s="157" t="s">
        <v>279</v>
      </c>
      <c r="D28" s="155">
        <v>450000</v>
      </c>
      <c r="E28" s="155">
        <v>450000</v>
      </c>
      <c r="F28" s="155">
        <v>0</v>
      </c>
      <c r="G28" s="155">
        <v>0</v>
      </c>
    </row>
    <row r="29" spans="1:7" s="136" customFormat="1" ht="20.100000000000001" customHeight="1" x14ac:dyDescent="0.3">
      <c r="A29" s="161" t="s">
        <v>280</v>
      </c>
      <c r="B29" s="156" t="s">
        <v>281</v>
      </c>
      <c r="C29" s="157" t="s">
        <v>282</v>
      </c>
      <c r="D29" s="159">
        <v>179200</v>
      </c>
      <c r="E29" s="159">
        <v>161200</v>
      </c>
      <c r="F29" s="159">
        <v>161200</v>
      </c>
      <c r="G29" s="159">
        <v>161200</v>
      </c>
    </row>
    <row r="30" spans="1:7" s="136" customFormat="1" ht="20.100000000000001" customHeight="1" x14ac:dyDescent="0.3">
      <c r="A30" s="161" t="s">
        <v>283</v>
      </c>
      <c r="B30" s="156" t="s">
        <v>284</v>
      </c>
      <c r="C30" s="158" t="s">
        <v>285</v>
      </c>
      <c r="D30" s="160">
        <v>116000</v>
      </c>
      <c r="E30" s="160">
        <v>66000</v>
      </c>
      <c r="F30" s="160">
        <v>66000</v>
      </c>
      <c r="G30" s="160">
        <v>66000</v>
      </c>
    </row>
    <row r="31" spans="1:7" s="136" customFormat="1" ht="51.75" x14ac:dyDescent="0.3">
      <c r="A31" s="161" t="s">
        <v>286</v>
      </c>
      <c r="B31" s="190" t="s">
        <v>287</v>
      </c>
      <c r="C31" s="158" t="s">
        <v>288</v>
      </c>
      <c r="D31" s="160">
        <v>630000</v>
      </c>
      <c r="E31" s="160"/>
      <c r="F31" s="160"/>
      <c r="G31" s="160"/>
    </row>
    <row r="32" spans="1:7" s="136" customFormat="1" ht="34.5" x14ac:dyDescent="0.3">
      <c r="A32" s="161" t="s">
        <v>289</v>
      </c>
      <c r="B32" s="162" t="s">
        <v>290</v>
      </c>
      <c r="C32" s="158" t="s">
        <v>291</v>
      </c>
      <c r="D32" s="163"/>
      <c r="E32" s="160">
        <v>-454000</v>
      </c>
      <c r="F32" s="160">
        <v>-454000</v>
      </c>
      <c r="G32" s="160">
        <v>-454000</v>
      </c>
    </row>
    <row r="33" spans="1:7" s="136" customFormat="1" ht="20.100000000000001" customHeight="1" x14ac:dyDescent="0.3">
      <c r="A33" s="161" t="s">
        <v>292</v>
      </c>
      <c r="B33" s="134" t="s">
        <v>293</v>
      </c>
      <c r="C33" s="158" t="s">
        <v>294</v>
      </c>
      <c r="D33" s="160">
        <v>200000</v>
      </c>
      <c r="E33" s="160">
        <v>200000</v>
      </c>
      <c r="F33" s="160">
        <v>200000</v>
      </c>
      <c r="G33" s="160">
        <v>200000</v>
      </c>
    </row>
    <row r="34" spans="1:7" s="154" customFormat="1" ht="20.100000000000001" customHeight="1" x14ac:dyDescent="0.3">
      <c r="A34" s="172" t="s">
        <v>295</v>
      </c>
      <c r="B34" s="166" t="s">
        <v>296</v>
      </c>
      <c r="C34" s="164" t="s">
        <v>297</v>
      </c>
      <c r="D34" s="167">
        <v>0</v>
      </c>
      <c r="E34" s="167">
        <v>125000</v>
      </c>
      <c r="F34" s="167"/>
      <c r="G34" s="167"/>
    </row>
    <row r="35" spans="1:7" s="154" customFormat="1" ht="20.100000000000001" customHeight="1" x14ac:dyDescent="0.3">
      <c r="A35" s="173" t="s">
        <v>298</v>
      </c>
      <c r="B35" s="166" t="s">
        <v>299</v>
      </c>
      <c r="C35" s="164" t="s">
        <v>300</v>
      </c>
      <c r="D35" s="167">
        <v>150000</v>
      </c>
      <c r="E35" s="167">
        <v>250000</v>
      </c>
      <c r="F35" s="167">
        <v>250000</v>
      </c>
      <c r="G35" s="167"/>
    </row>
    <row r="36" spans="1:7" s="154" customFormat="1" ht="20.100000000000001" customHeight="1" x14ac:dyDescent="0.3">
      <c r="A36" s="173" t="s">
        <v>301</v>
      </c>
      <c r="B36" s="166" t="s">
        <v>302</v>
      </c>
      <c r="C36" s="164" t="s">
        <v>303</v>
      </c>
      <c r="D36" s="167">
        <v>100000</v>
      </c>
      <c r="E36" s="167">
        <v>250000</v>
      </c>
      <c r="F36" s="167">
        <v>250000</v>
      </c>
      <c r="G36" s="167">
        <v>250000</v>
      </c>
    </row>
    <row r="37" spans="1:7" s="154" customFormat="1" ht="20.100000000000001" customHeight="1" x14ac:dyDescent="0.3">
      <c r="A37" s="173" t="s">
        <v>304</v>
      </c>
      <c r="B37" s="166" t="s">
        <v>305</v>
      </c>
      <c r="C37" s="164" t="s">
        <v>306</v>
      </c>
      <c r="D37" s="167">
        <v>100000</v>
      </c>
      <c r="E37" s="167">
        <v>100000</v>
      </c>
      <c r="F37" s="167">
        <v>100000</v>
      </c>
      <c r="G37" s="167">
        <v>100000</v>
      </c>
    </row>
    <row r="38" spans="1:7" s="154" customFormat="1" ht="20.100000000000001" customHeight="1" x14ac:dyDescent="0.3">
      <c r="A38" s="173" t="s">
        <v>307</v>
      </c>
      <c r="B38" s="166" t="s">
        <v>308</v>
      </c>
      <c r="C38" s="164" t="s">
        <v>309</v>
      </c>
      <c r="D38" s="167">
        <v>75000</v>
      </c>
      <c r="E38" s="167">
        <v>100000</v>
      </c>
      <c r="F38" s="167">
        <v>100000</v>
      </c>
      <c r="G38" s="167">
        <v>100000</v>
      </c>
    </row>
    <row r="39" spans="1:7" s="154" customFormat="1" ht="20.100000000000001" customHeight="1" x14ac:dyDescent="0.3">
      <c r="A39" s="173" t="s">
        <v>310</v>
      </c>
      <c r="B39" s="166" t="s">
        <v>311</v>
      </c>
      <c r="C39" s="164" t="s">
        <v>312</v>
      </c>
      <c r="D39" s="167">
        <v>115000</v>
      </c>
      <c r="E39" s="167">
        <v>215000</v>
      </c>
      <c r="F39" s="167">
        <v>215000</v>
      </c>
      <c r="G39" s="167">
        <v>215000</v>
      </c>
    </row>
    <row r="40" spans="1:7" s="154" customFormat="1" ht="20.100000000000001" customHeight="1" x14ac:dyDescent="0.3">
      <c r="A40" s="173" t="s">
        <v>313</v>
      </c>
      <c r="B40" s="166" t="s">
        <v>314</v>
      </c>
      <c r="C40" s="164" t="s">
        <v>315</v>
      </c>
      <c r="D40" s="167">
        <v>272100</v>
      </c>
      <c r="E40" s="167">
        <v>272100</v>
      </c>
      <c r="F40" s="167">
        <v>272100</v>
      </c>
      <c r="G40" s="167">
        <v>272100</v>
      </c>
    </row>
    <row r="41" spans="1:7" s="154" customFormat="1" ht="20.100000000000001" customHeight="1" x14ac:dyDescent="0.3">
      <c r="A41" s="173" t="s">
        <v>316</v>
      </c>
      <c r="B41" s="166" t="s">
        <v>317</v>
      </c>
      <c r="C41" s="164" t="s">
        <v>318</v>
      </c>
      <c r="D41" s="167">
        <v>300000</v>
      </c>
      <c r="E41" s="167">
        <v>300000</v>
      </c>
      <c r="F41" s="167">
        <v>300000</v>
      </c>
      <c r="G41" s="167">
        <v>300000</v>
      </c>
    </row>
    <row r="42" spans="1:7" s="175" customFormat="1" ht="51.75" x14ac:dyDescent="0.3">
      <c r="A42" s="178" t="s">
        <v>319</v>
      </c>
      <c r="B42" s="177" t="s">
        <v>320</v>
      </c>
      <c r="C42" s="179" t="s">
        <v>321</v>
      </c>
      <c r="D42" s="176">
        <v>7200000</v>
      </c>
      <c r="E42" s="176">
        <v>7200000</v>
      </c>
      <c r="F42" s="176">
        <v>7200000</v>
      </c>
      <c r="G42" s="176">
        <v>7200000</v>
      </c>
    </row>
    <row r="43" spans="1:7" s="175" customFormat="1" ht="51.75" x14ac:dyDescent="0.3">
      <c r="A43" s="289" t="s">
        <v>322</v>
      </c>
      <c r="B43" s="288" t="s">
        <v>576</v>
      </c>
      <c r="C43" s="290" t="s">
        <v>329</v>
      </c>
      <c r="D43" s="287">
        <v>400000</v>
      </c>
      <c r="E43" s="287">
        <v>400000</v>
      </c>
      <c r="F43" s="287">
        <v>400000</v>
      </c>
      <c r="G43" s="287">
        <v>400000</v>
      </c>
    </row>
    <row r="44" spans="1:7" s="175" customFormat="1" ht="17.25" x14ac:dyDescent="0.3">
      <c r="A44" s="289" t="s">
        <v>577</v>
      </c>
      <c r="B44" s="331" t="s">
        <v>578</v>
      </c>
      <c r="C44" s="290" t="s">
        <v>323</v>
      </c>
      <c r="D44" s="287">
        <v>700000</v>
      </c>
      <c r="E44" s="287">
        <v>700000</v>
      </c>
      <c r="F44" s="287">
        <v>700000</v>
      </c>
      <c r="G44" s="287">
        <v>700000</v>
      </c>
    </row>
    <row r="45" spans="1:7" s="175" customFormat="1" ht="36" customHeight="1" x14ac:dyDescent="0.3">
      <c r="A45" s="289" t="s">
        <v>591</v>
      </c>
      <c r="B45" s="332"/>
      <c r="C45" s="291" t="s">
        <v>323</v>
      </c>
      <c r="D45" s="292">
        <v>2300000</v>
      </c>
      <c r="E45" s="292">
        <v>2300000</v>
      </c>
      <c r="F45" s="292">
        <v>2300000</v>
      </c>
      <c r="G45" s="292">
        <v>2300000</v>
      </c>
    </row>
    <row r="46" spans="1:7" s="175" customFormat="1" ht="34.5" x14ac:dyDescent="0.3">
      <c r="A46" s="296" t="s">
        <v>587</v>
      </c>
      <c r="B46" s="297" t="s">
        <v>579</v>
      </c>
      <c r="C46" s="291" t="s">
        <v>580</v>
      </c>
      <c r="D46" s="292">
        <v>2800000</v>
      </c>
      <c r="E46" s="292">
        <v>2800000</v>
      </c>
      <c r="F46" s="292">
        <v>2800000</v>
      </c>
      <c r="G46" s="292">
        <v>2800000</v>
      </c>
    </row>
    <row r="47" spans="1:7" s="175" customFormat="1" ht="51.75" x14ac:dyDescent="0.3">
      <c r="A47" s="296" t="s">
        <v>588</v>
      </c>
      <c r="B47" s="298" t="s">
        <v>581</v>
      </c>
      <c r="C47" s="293" t="s">
        <v>325</v>
      </c>
      <c r="D47" s="292">
        <v>2700000</v>
      </c>
      <c r="E47" s="292">
        <v>2700000</v>
      </c>
      <c r="F47" s="292">
        <v>2700000</v>
      </c>
      <c r="G47" s="292">
        <v>2700000</v>
      </c>
    </row>
    <row r="48" spans="1:7" s="175" customFormat="1" ht="34.5" x14ac:dyDescent="0.3">
      <c r="A48" s="299" t="s">
        <v>589</v>
      </c>
      <c r="B48" s="300" t="s">
        <v>582</v>
      </c>
      <c r="C48" s="294" t="s">
        <v>583</v>
      </c>
      <c r="D48" s="295">
        <v>500000</v>
      </c>
      <c r="E48" s="295">
        <v>500000</v>
      </c>
      <c r="F48" s="295">
        <v>500000</v>
      </c>
      <c r="G48" s="295">
        <v>500000</v>
      </c>
    </row>
    <row r="49" spans="1:7" s="175" customFormat="1" ht="17.25" x14ac:dyDescent="0.3">
      <c r="A49" s="296" t="s">
        <v>590</v>
      </c>
      <c r="B49" s="301" t="s">
        <v>584</v>
      </c>
      <c r="C49" s="291" t="s">
        <v>585</v>
      </c>
      <c r="D49" s="292">
        <v>500000</v>
      </c>
      <c r="E49" s="292">
        <v>500000</v>
      </c>
      <c r="F49" s="292">
        <v>500000</v>
      </c>
      <c r="G49" s="292">
        <v>500000</v>
      </c>
    </row>
    <row r="50" spans="1:7" s="136" customFormat="1" ht="34.5" x14ac:dyDescent="0.3">
      <c r="A50" s="189" t="s">
        <v>335</v>
      </c>
      <c r="B50" s="187" t="s">
        <v>555</v>
      </c>
      <c r="C50" s="183" t="s">
        <v>336</v>
      </c>
      <c r="D50" s="184">
        <v>100000</v>
      </c>
      <c r="E50" s="185">
        <v>100000</v>
      </c>
      <c r="F50" s="185">
        <v>100000</v>
      </c>
      <c r="G50" s="185">
        <v>100000</v>
      </c>
    </row>
    <row r="51" spans="1:7" s="136" customFormat="1" ht="34.5" x14ac:dyDescent="0.3">
      <c r="A51" s="188" t="s">
        <v>337</v>
      </c>
      <c r="B51" s="181" t="s">
        <v>338</v>
      </c>
      <c r="C51" s="182" t="s">
        <v>336</v>
      </c>
      <c r="D51" s="180">
        <v>0</v>
      </c>
      <c r="E51" s="180">
        <v>0</v>
      </c>
      <c r="F51" s="180">
        <v>0</v>
      </c>
      <c r="G51" s="180">
        <v>0</v>
      </c>
    </row>
    <row r="52" spans="1:7" ht="20.100000000000001" customHeight="1" thickBot="1" x14ac:dyDescent="0.45">
      <c r="A52" s="174"/>
      <c r="B52" s="168"/>
      <c r="C52" s="171"/>
      <c r="D52" s="169"/>
      <c r="E52" s="169"/>
      <c r="F52" s="169"/>
      <c r="G52" s="169"/>
    </row>
    <row r="53" spans="1:7" ht="17.45" thickBot="1" x14ac:dyDescent="0.45">
      <c r="A53" s="317" t="s">
        <v>227</v>
      </c>
      <c r="B53" s="318"/>
      <c r="C53" s="170"/>
      <c r="D53" s="165">
        <f>SUM(D4:D52)</f>
        <v>25140440</v>
      </c>
      <c r="E53" s="165">
        <f>SUM(E4:E52)</f>
        <v>24689220</v>
      </c>
      <c r="F53" s="165">
        <f>SUM(F4:F52)</f>
        <v>23886220</v>
      </c>
      <c r="G53" s="165">
        <f>SUM(G4:G52)</f>
        <v>23284220</v>
      </c>
    </row>
    <row r="55" spans="1:7" x14ac:dyDescent="0.25">
      <c r="A55" s="302" t="s">
        <v>586</v>
      </c>
    </row>
  </sheetData>
  <mergeCells count="6">
    <mergeCell ref="A53:B53"/>
    <mergeCell ref="A1:G1"/>
    <mergeCell ref="D2:G2"/>
    <mergeCell ref="C2:C3"/>
    <mergeCell ref="A2:B3"/>
    <mergeCell ref="B44:B45"/>
  </mergeCells>
  <pageMargins left="0.62992125984251968" right="0.27559055118110237" top="0.35433070866141736" bottom="0.35433070866141736" header="0.31496062992125984" footer="0.31496062992125984"/>
  <pageSetup paperSize="9" orientation="landscape" r:id="rId1"/>
  <headerFooter>
    <oddFooter>&amp;L6. august 2015/dok. nr. 105099-15&amp;Csag nr. 15-314</oddFooter>
  </headerFooter>
  <rowBreaks count="3" manualBreakCount="3">
    <brk id="19" max="16383" man="1"/>
    <brk id="31" max="16383" man="1"/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zoomScaleNormal="100" workbookViewId="0">
      <pane ySplit="3" topLeftCell="A94" activePane="bottomLeft" state="frozen"/>
      <selection pane="bottomLeft" activeCell="G101" sqref="G101"/>
    </sheetView>
  </sheetViews>
  <sheetFormatPr defaultRowHeight="15" x14ac:dyDescent="0.25"/>
  <cols>
    <col min="1" max="1" width="6.5703125" customWidth="1"/>
    <col min="2" max="2" width="52" customWidth="1"/>
    <col min="3" max="7" width="15" customWidth="1"/>
  </cols>
  <sheetData>
    <row r="1" spans="1:7" ht="38.65" customHeight="1" thickBot="1" x14ac:dyDescent="0.3">
      <c r="A1" s="337" t="s">
        <v>339</v>
      </c>
      <c r="B1" s="338"/>
      <c r="C1" s="338"/>
      <c r="D1" s="338"/>
      <c r="E1" s="338"/>
      <c r="F1" s="338"/>
      <c r="G1" s="339"/>
    </row>
    <row r="2" spans="1:7" ht="25.35" customHeight="1" thickBot="1" x14ac:dyDescent="0.3">
      <c r="A2" s="344" t="s">
        <v>204</v>
      </c>
      <c r="B2" s="345"/>
      <c r="C2" s="342" t="s">
        <v>205</v>
      </c>
      <c r="D2" s="340" t="s">
        <v>340</v>
      </c>
      <c r="E2" s="341"/>
      <c r="F2" s="341"/>
      <c r="G2" s="341"/>
    </row>
    <row r="3" spans="1:7" ht="34.700000000000003" customHeight="1" thickBot="1" x14ac:dyDescent="0.35">
      <c r="A3" s="346"/>
      <c r="B3" s="347"/>
      <c r="C3" s="343"/>
      <c r="D3" s="191" t="s">
        <v>207</v>
      </c>
      <c r="E3" s="191" t="s">
        <v>208</v>
      </c>
      <c r="F3" s="191" t="s">
        <v>209</v>
      </c>
      <c r="G3" s="191" t="s">
        <v>210</v>
      </c>
    </row>
    <row r="4" spans="1:7" ht="34.5" x14ac:dyDescent="0.3">
      <c r="A4" s="267" t="s">
        <v>212</v>
      </c>
      <c r="B4" s="252" t="s">
        <v>341</v>
      </c>
      <c r="C4" s="205"/>
      <c r="D4" s="206">
        <v>3039000</v>
      </c>
      <c r="E4" s="206">
        <v>3039000</v>
      </c>
      <c r="F4" s="206">
        <v>3039000</v>
      </c>
      <c r="G4" s="207">
        <v>0</v>
      </c>
    </row>
    <row r="5" spans="1:7" ht="20.100000000000001" customHeight="1" x14ac:dyDescent="0.3">
      <c r="A5" s="246" t="s">
        <v>215</v>
      </c>
      <c r="B5" s="253" t="s">
        <v>342</v>
      </c>
      <c r="C5" s="209"/>
      <c r="D5" s="210">
        <v>30000000</v>
      </c>
      <c r="E5" s="210">
        <v>30000000</v>
      </c>
      <c r="F5" s="210">
        <v>30000000</v>
      </c>
      <c r="G5" s="211">
        <v>0</v>
      </c>
    </row>
    <row r="6" spans="1:7" ht="34.5" x14ac:dyDescent="0.3">
      <c r="A6" s="246" t="s">
        <v>219</v>
      </c>
      <c r="B6" s="254" t="s">
        <v>343</v>
      </c>
      <c r="C6" s="213" t="s">
        <v>344</v>
      </c>
      <c r="D6" s="210" t="s">
        <v>345</v>
      </c>
      <c r="E6" s="210">
        <v>303900</v>
      </c>
      <c r="F6" s="210">
        <v>303900</v>
      </c>
      <c r="G6" s="211">
        <v>0</v>
      </c>
    </row>
    <row r="7" spans="1:7" ht="20.100000000000001" customHeight="1" x14ac:dyDescent="0.3">
      <c r="A7" s="246" t="s">
        <v>222</v>
      </c>
      <c r="B7" s="253" t="s">
        <v>346</v>
      </c>
      <c r="C7" s="209" t="s">
        <v>347</v>
      </c>
      <c r="D7" s="210">
        <v>3039000</v>
      </c>
      <c r="E7" s="210">
        <v>3039000</v>
      </c>
      <c r="F7" s="210">
        <v>3039000</v>
      </c>
      <c r="G7" s="211">
        <v>0</v>
      </c>
    </row>
    <row r="8" spans="1:7" s="276" customFormat="1" ht="20.100000000000001" customHeight="1" x14ac:dyDescent="0.3">
      <c r="A8" s="272" t="s">
        <v>222</v>
      </c>
      <c r="B8" s="273" t="s">
        <v>539</v>
      </c>
      <c r="C8" s="274" t="s">
        <v>540</v>
      </c>
      <c r="D8" s="275"/>
      <c r="E8" s="275">
        <v>1700000</v>
      </c>
      <c r="F8" s="275">
        <v>3000000</v>
      </c>
      <c r="G8" s="275">
        <v>3000000</v>
      </c>
    </row>
    <row r="9" spans="1:7" ht="20.100000000000001" customHeight="1" x14ac:dyDescent="0.3">
      <c r="A9" s="246" t="s">
        <v>225</v>
      </c>
      <c r="B9" s="253" t="s">
        <v>348</v>
      </c>
      <c r="C9" s="209"/>
      <c r="D9" s="210">
        <v>3039000</v>
      </c>
      <c r="E9" s="210">
        <v>3039000</v>
      </c>
      <c r="F9" s="210">
        <v>5065000</v>
      </c>
      <c r="G9" s="211">
        <v>0</v>
      </c>
    </row>
    <row r="10" spans="1:7" ht="23.1" customHeight="1" x14ac:dyDescent="0.3">
      <c r="A10" s="246"/>
      <c r="B10" s="255" t="s">
        <v>349</v>
      </c>
      <c r="C10" s="209"/>
      <c r="D10" s="211"/>
      <c r="E10" s="211"/>
      <c r="F10" s="211"/>
      <c r="G10" s="211"/>
    </row>
    <row r="11" spans="1:7" ht="20.100000000000001" customHeight="1" x14ac:dyDescent="0.3">
      <c r="A11" s="239" t="s">
        <v>350</v>
      </c>
      <c r="B11" s="256" t="s">
        <v>351</v>
      </c>
      <c r="C11" s="214" t="s">
        <v>214</v>
      </c>
      <c r="D11" s="215">
        <v>200000</v>
      </c>
      <c r="E11" s="215">
        <v>0</v>
      </c>
      <c r="F11" s="215">
        <v>0</v>
      </c>
      <c r="G11" s="215">
        <v>0</v>
      </c>
    </row>
    <row r="12" spans="1:7" ht="34.5" x14ac:dyDescent="0.3">
      <c r="A12" s="239" t="s">
        <v>352</v>
      </c>
      <c r="B12" s="257" t="s">
        <v>353</v>
      </c>
      <c r="C12" s="216" t="s">
        <v>354</v>
      </c>
      <c r="D12" s="217">
        <v>3410000</v>
      </c>
      <c r="E12" s="217">
        <v>0</v>
      </c>
      <c r="F12" s="217">
        <v>0</v>
      </c>
      <c r="G12" s="217">
        <v>0</v>
      </c>
    </row>
    <row r="13" spans="1:7" s="135" customFormat="1" ht="51.75" x14ac:dyDescent="0.25">
      <c r="A13" s="247" t="s">
        <v>228</v>
      </c>
      <c r="B13" s="253" t="s">
        <v>357</v>
      </c>
      <c r="C13" s="218" t="s">
        <v>358</v>
      </c>
      <c r="D13" s="219">
        <v>1291580</v>
      </c>
      <c r="E13" s="210">
        <v>0</v>
      </c>
      <c r="F13" s="212">
        <v>0</v>
      </c>
      <c r="G13" s="220">
        <v>0</v>
      </c>
    </row>
    <row r="14" spans="1:7" s="135" customFormat="1" ht="69" x14ac:dyDescent="0.3">
      <c r="A14" s="247" t="s">
        <v>230</v>
      </c>
      <c r="B14" s="253" t="s">
        <v>359</v>
      </c>
      <c r="C14" s="213"/>
      <c r="D14" s="219">
        <v>1396930</v>
      </c>
      <c r="E14" s="210">
        <v>0</v>
      </c>
      <c r="F14" s="212">
        <v>0</v>
      </c>
      <c r="G14" s="220">
        <v>0</v>
      </c>
    </row>
    <row r="15" spans="1:7" s="135" customFormat="1" ht="34.5" x14ac:dyDescent="0.3">
      <c r="A15" s="247" t="s">
        <v>233</v>
      </c>
      <c r="B15" s="253" t="s">
        <v>360</v>
      </c>
      <c r="C15" s="209" t="s">
        <v>361</v>
      </c>
      <c r="D15" s="219">
        <v>506500</v>
      </c>
      <c r="E15" s="211"/>
      <c r="F15" s="221">
        <v>0</v>
      </c>
      <c r="G15" s="222">
        <v>0</v>
      </c>
    </row>
    <row r="16" spans="1:7" s="135" customFormat="1" ht="17.100000000000001" x14ac:dyDescent="0.4">
      <c r="A16" s="247" t="s">
        <v>236</v>
      </c>
      <c r="B16" s="254" t="s">
        <v>362</v>
      </c>
      <c r="C16" s="209" t="s">
        <v>361</v>
      </c>
      <c r="D16" s="219">
        <v>5065000</v>
      </c>
      <c r="E16" s="210">
        <v>5065000</v>
      </c>
      <c r="F16" s="223">
        <v>0</v>
      </c>
      <c r="G16" s="222">
        <v>0</v>
      </c>
    </row>
    <row r="17" spans="1:7" s="135" customFormat="1" ht="17.100000000000001" x14ac:dyDescent="0.4">
      <c r="A17" s="247" t="s">
        <v>239</v>
      </c>
      <c r="B17" s="254" t="s">
        <v>363</v>
      </c>
      <c r="C17" s="209" t="s">
        <v>361</v>
      </c>
      <c r="D17" s="219">
        <v>1924700</v>
      </c>
      <c r="E17" s="210">
        <v>1924700</v>
      </c>
      <c r="F17" s="223">
        <v>0</v>
      </c>
      <c r="G17" s="222">
        <v>0</v>
      </c>
    </row>
    <row r="18" spans="1:7" s="135" customFormat="1" ht="17.100000000000001" x14ac:dyDescent="0.4">
      <c r="A18" s="247" t="s">
        <v>242</v>
      </c>
      <c r="B18" s="254" t="s">
        <v>364</v>
      </c>
      <c r="C18" s="209"/>
      <c r="D18" s="219">
        <v>3039000</v>
      </c>
      <c r="E18" s="210">
        <v>3039000</v>
      </c>
      <c r="F18" s="223">
        <v>0</v>
      </c>
      <c r="G18" s="222">
        <v>0</v>
      </c>
    </row>
    <row r="19" spans="1:7" s="135" customFormat="1" ht="103.5" x14ac:dyDescent="0.25">
      <c r="A19" s="247" t="s">
        <v>245</v>
      </c>
      <c r="B19" s="253" t="s">
        <v>365</v>
      </c>
      <c r="C19" s="224" t="s">
        <v>366</v>
      </c>
      <c r="D19" s="219">
        <v>2026000</v>
      </c>
      <c r="E19" s="210">
        <v>2026000</v>
      </c>
      <c r="F19" s="225">
        <v>0</v>
      </c>
      <c r="G19" s="220">
        <v>0</v>
      </c>
    </row>
    <row r="20" spans="1:7" s="135" customFormat="1" ht="17.100000000000001" x14ac:dyDescent="0.4">
      <c r="A20" s="247" t="s">
        <v>248</v>
      </c>
      <c r="B20" s="254" t="s">
        <v>367</v>
      </c>
      <c r="C20" s="209" t="s">
        <v>361</v>
      </c>
      <c r="D20" s="219">
        <v>1013000</v>
      </c>
      <c r="E20" s="210">
        <v>1013000</v>
      </c>
      <c r="F20" s="221">
        <v>0</v>
      </c>
      <c r="G20" s="222">
        <v>0</v>
      </c>
    </row>
    <row r="21" spans="1:7" s="135" customFormat="1" ht="103.5" x14ac:dyDescent="0.3">
      <c r="A21" s="247" t="s">
        <v>252</v>
      </c>
      <c r="B21" s="253" t="s">
        <v>368</v>
      </c>
      <c r="C21" s="224" t="s">
        <v>369</v>
      </c>
      <c r="D21" s="226">
        <v>513000</v>
      </c>
      <c r="E21" s="227">
        <v>1013000</v>
      </c>
      <c r="F21" s="228">
        <v>1013000</v>
      </c>
      <c r="G21" s="222">
        <v>0</v>
      </c>
    </row>
    <row r="22" spans="1:7" s="135" customFormat="1" ht="17.25" x14ac:dyDescent="0.3">
      <c r="A22" s="247" t="s">
        <v>370</v>
      </c>
      <c r="B22" s="253" t="s">
        <v>371</v>
      </c>
      <c r="C22" s="209" t="s">
        <v>372</v>
      </c>
      <c r="D22" s="226">
        <v>253250</v>
      </c>
      <c r="E22" s="227"/>
      <c r="F22" s="221">
        <v>0</v>
      </c>
      <c r="G22" s="222">
        <v>0</v>
      </c>
    </row>
    <row r="23" spans="1:7" s="135" customFormat="1" ht="17.25" x14ac:dyDescent="0.3">
      <c r="A23" s="247" t="s">
        <v>373</v>
      </c>
      <c r="B23" s="253" t="s">
        <v>374</v>
      </c>
      <c r="C23" s="209" t="s">
        <v>375</v>
      </c>
      <c r="D23" s="226">
        <v>1013000</v>
      </c>
      <c r="E23" s="227">
        <v>2026000</v>
      </c>
      <c r="F23" s="228">
        <v>1519500</v>
      </c>
      <c r="G23" s="222">
        <v>0</v>
      </c>
    </row>
    <row r="24" spans="1:7" s="135" customFormat="1" ht="34.5" x14ac:dyDescent="0.3">
      <c r="A24" s="247" t="s">
        <v>376</v>
      </c>
      <c r="B24" s="253" t="s">
        <v>377</v>
      </c>
      <c r="C24" s="209" t="s">
        <v>378</v>
      </c>
      <c r="D24" s="226">
        <v>5065000</v>
      </c>
      <c r="E24" s="227">
        <v>3039000</v>
      </c>
      <c r="F24" s="228">
        <v>3039000</v>
      </c>
      <c r="G24" s="222">
        <v>0</v>
      </c>
    </row>
    <row r="25" spans="1:7" s="135" customFormat="1" ht="17.25" x14ac:dyDescent="0.3">
      <c r="A25" s="247" t="s">
        <v>379</v>
      </c>
      <c r="B25" s="253" t="s">
        <v>380</v>
      </c>
      <c r="C25" s="209" t="s">
        <v>381</v>
      </c>
      <c r="D25" s="226">
        <v>506500</v>
      </c>
      <c r="E25" s="227"/>
      <c r="F25" s="221">
        <v>0</v>
      </c>
      <c r="G25" s="222">
        <v>0</v>
      </c>
    </row>
    <row r="26" spans="1:7" s="135" customFormat="1" ht="34.5" x14ac:dyDescent="0.3">
      <c r="A26" s="247" t="s">
        <v>382</v>
      </c>
      <c r="B26" s="253" t="s">
        <v>383</v>
      </c>
      <c r="C26" s="209" t="s">
        <v>384</v>
      </c>
      <c r="D26" s="226">
        <v>2026000</v>
      </c>
      <c r="E26" s="227">
        <v>3039000</v>
      </c>
      <c r="F26" s="228">
        <v>3039000</v>
      </c>
      <c r="G26" s="222">
        <v>0</v>
      </c>
    </row>
    <row r="27" spans="1:7" s="135" customFormat="1" ht="69" x14ac:dyDescent="0.3">
      <c r="A27" s="247" t="s">
        <v>385</v>
      </c>
      <c r="B27" s="253" t="s">
        <v>386</v>
      </c>
      <c r="C27" s="218" t="s">
        <v>387</v>
      </c>
      <c r="D27" s="226">
        <v>5470200</v>
      </c>
      <c r="E27" s="227">
        <v>4052000</v>
      </c>
      <c r="F27" s="228">
        <v>1013000</v>
      </c>
      <c r="G27" s="222">
        <v>0</v>
      </c>
    </row>
    <row r="28" spans="1:7" s="135" customFormat="1" ht="17.25" x14ac:dyDescent="0.3">
      <c r="A28" s="247" t="s">
        <v>388</v>
      </c>
      <c r="B28" s="253" t="s">
        <v>389</v>
      </c>
      <c r="C28" s="209"/>
      <c r="D28" s="226" t="s">
        <v>536</v>
      </c>
      <c r="E28" s="227" t="s">
        <v>537</v>
      </c>
      <c r="F28" s="228" t="s">
        <v>538</v>
      </c>
      <c r="G28" s="222">
        <v>0</v>
      </c>
    </row>
    <row r="29" spans="1:7" s="135" customFormat="1" ht="24.2" customHeight="1" x14ac:dyDescent="0.3">
      <c r="A29" s="239"/>
      <c r="B29" s="258" t="s">
        <v>390</v>
      </c>
      <c r="C29" s="214"/>
      <c r="D29" s="229"/>
      <c r="E29" s="230"/>
      <c r="F29" s="231"/>
      <c r="G29" s="230"/>
    </row>
    <row r="30" spans="1:7" s="135" customFormat="1" ht="17.25" x14ac:dyDescent="0.3">
      <c r="A30" s="239" t="s">
        <v>391</v>
      </c>
      <c r="B30" s="259" t="s">
        <v>392</v>
      </c>
      <c r="C30" s="214" t="s">
        <v>393</v>
      </c>
      <c r="D30" s="229">
        <v>500000</v>
      </c>
      <c r="E30" s="230"/>
      <c r="F30" s="231"/>
      <c r="G30" s="230"/>
    </row>
    <row r="31" spans="1:7" s="135" customFormat="1" ht="17.25" x14ac:dyDescent="0.3">
      <c r="A31" s="239" t="s">
        <v>394</v>
      </c>
      <c r="B31" s="259" t="s">
        <v>395</v>
      </c>
      <c r="C31" s="214" t="s">
        <v>229</v>
      </c>
      <c r="D31" s="229">
        <v>4000000</v>
      </c>
      <c r="E31" s="230">
        <v>4000000</v>
      </c>
      <c r="F31" s="231">
        <v>4000000</v>
      </c>
      <c r="G31" s="230">
        <v>7000000</v>
      </c>
    </row>
    <row r="32" spans="1:7" s="135" customFormat="1" ht="17.25" x14ac:dyDescent="0.3">
      <c r="A32" s="239" t="s">
        <v>396</v>
      </c>
      <c r="B32" s="259" t="s">
        <v>237</v>
      </c>
      <c r="C32" s="214" t="s">
        <v>238</v>
      </c>
      <c r="D32" s="229">
        <v>2000000</v>
      </c>
      <c r="E32" s="230">
        <v>2000000</v>
      </c>
      <c r="F32" s="231">
        <v>2000000</v>
      </c>
      <c r="G32" s="230">
        <v>2000000</v>
      </c>
    </row>
    <row r="33" spans="1:7" s="135" customFormat="1" ht="17.25" x14ac:dyDescent="0.3">
      <c r="A33" s="239" t="s">
        <v>397</v>
      </c>
      <c r="B33" s="259" t="s">
        <v>398</v>
      </c>
      <c r="C33" s="214" t="s">
        <v>399</v>
      </c>
      <c r="D33" s="229" t="s">
        <v>251</v>
      </c>
      <c r="E33" s="230"/>
      <c r="F33" s="231"/>
      <c r="G33" s="230"/>
    </row>
    <row r="34" spans="1:7" s="135" customFormat="1" ht="17.25" x14ac:dyDescent="0.3">
      <c r="A34" s="239" t="s">
        <v>400</v>
      </c>
      <c r="B34" s="259" t="s">
        <v>234</v>
      </c>
      <c r="C34" s="214" t="s">
        <v>235</v>
      </c>
      <c r="D34" s="229">
        <v>500000</v>
      </c>
      <c r="E34" s="230"/>
      <c r="F34" s="231"/>
      <c r="G34" s="230"/>
    </row>
    <row r="35" spans="1:7" s="135" customFormat="1" ht="17.25" x14ac:dyDescent="0.3">
      <c r="A35" s="239" t="s">
        <v>401</v>
      </c>
      <c r="B35" s="259" t="s">
        <v>402</v>
      </c>
      <c r="C35" s="214" t="s">
        <v>403</v>
      </c>
      <c r="D35" s="229">
        <v>1000000</v>
      </c>
      <c r="E35" s="230">
        <v>1000000</v>
      </c>
      <c r="F35" s="231">
        <v>2000000</v>
      </c>
      <c r="G35" s="230">
        <v>2000000</v>
      </c>
    </row>
    <row r="36" spans="1:7" s="135" customFormat="1" ht="17.25" x14ac:dyDescent="0.3">
      <c r="A36" s="239" t="s">
        <v>404</v>
      </c>
      <c r="B36" s="259" t="s">
        <v>405</v>
      </c>
      <c r="C36" s="214" t="s">
        <v>406</v>
      </c>
      <c r="D36" s="229" t="s">
        <v>251</v>
      </c>
      <c r="E36" s="230"/>
      <c r="F36" s="231"/>
      <c r="G36" s="230"/>
    </row>
    <row r="37" spans="1:7" s="135" customFormat="1" ht="17.25" x14ac:dyDescent="0.3">
      <c r="A37" s="239" t="s">
        <v>407</v>
      </c>
      <c r="B37" s="259" t="s">
        <v>408</v>
      </c>
      <c r="C37" s="214" t="s">
        <v>409</v>
      </c>
      <c r="D37" s="229">
        <v>1200000</v>
      </c>
      <c r="E37" s="230"/>
      <c r="F37" s="231"/>
      <c r="G37" s="230"/>
    </row>
    <row r="38" spans="1:7" s="135" customFormat="1" ht="34.5" x14ac:dyDescent="0.3">
      <c r="A38" s="239" t="s">
        <v>410</v>
      </c>
      <c r="B38" s="259" t="s">
        <v>411</v>
      </c>
      <c r="C38" s="232" t="s">
        <v>412</v>
      </c>
      <c r="D38" s="229"/>
      <c r="E38" s="230"/>
      <c r="F38" s="231"/>
      <c r="G38" s="230">
        <v>1000000</v>
      </c>
    </row>
    <row r="39" spans="1:7" s="135" customFormat="1" ht="17.25" x14ac:dyDescent="0.3">
      <c r="A39" s="239" t="s">
        <v>413</v>
      </c>
      <c r="B39" s="259" t="s">
        <v>414</v>
      </c>
      <c r="C39" s="214" t="s">
        <v>415</v>
      </c>
      <c r="D39" s="229">
        <v>600000</v>
      </c>
      <c r="E39" s="230"/>
      <c r="F39" s="231"/>
      <c r="G39" s="230"/>
    </row>
    <row r="40" spans="1:7" s="135" customFormat="1" ht="34.5" x14ac:dyDescent="0.3">
      <c r="A40" s="239" t="s">
        <v>416</v>
      </c>
      <c r="B40" s="259" t="s">
        <v>240</v>
      </c>
      <c r="C40" s="232" t="s">
        <v>241</v>
      </c>
      <c r="D40" s="229">
        <v>1710000</v>
      </c>
      <c r="E40" s="230"/>
      <c r="F40" s="231"/>
      <c r="G40" s="230"/>
    </row>
    <row r="41" spans="1:7" s="135" customFormat="1" ht="17.25" x14ac:dyDescent="0.3">
      <c r="A41" s="239" t="s">
        <v>417</v>
      </c>
      <c r="B41" s="259" t="s">
        <v>418</v>
      </c>
      <c r="C41" s="214" t="s">
        <v>419</v>
      </c>
      <c r="D41" s="229">
        <v>1700000</v>
      </c>
      <c r="E41" s="230"/>
      <c r="F41" s="231"/>
      <c r="G41" s="230"/>
    </row>
    <row r="42" spans="1:7" s="135" customFormat="1" ht="17.25" x14ac:dyDescent="0.3">
      <c r="A42" s="239" t="s">
        <v>420</v>
      </c>
      <c r="B42" s="259" t="s">
        <v>421</v>
      </c>
      <c r="C42" s="214" t="s">
        <v>422</v>
      </c>
      <c r="D42" s="229"/>
      <c r="E42" s="230">
        <v>500000</v>
      </c>
      <c r="F42" s="231"/>
      <c r="G42" s="230"/>
    </row>
    <row r="43" spans="1:7" s="135" customFormat="1" ht="17.25" x14ac:dyDescent="0.3">
      <c r="A43" s="239" t="s">
        <v>423</v>
      </c>
      <c r="B43" s="259" t="s">
        <v>253</v>
      </c>
      <c r="C43" s="214" t="s">
        <v>254</v>
      </c>
      <c r="D43" s="229">
        <v>800000</v>
      </c>
      <c r="E43" s="230"/>
      <c r="F43" s="231"/>
      <c r="G43" s="230"/>
    </row>
    <row r="44" spans="1:7" s="135" customFormat="1" ht="17.25" x14ac:dyDescent="0.3">
      <c r="A44" s="239" t="s">
        <v>424</v>
      </c>
      <c r="B44" s="259" t="s">
        <v>425</v>
      </c>
      <c r="C44" s="214" t="s">
        <v>426</v>
      </c>
      <c r="D44" s="229">
        <v>1000000</v>
      </c>
      <c r="E44" s="230">
        <v>1000000</v>
      </c>
      <c r="F44" s="231">
        <v>1000000</v>
      </c>
      <c r="G44" s="230">
        <v>1000000</v>
      </c>
    </row>
    <row r="45" spans="1:7" s="135" customFormat="1" ht="17.25" x14ac:dyDescent="0.3">
      <c r="A45" s="239" t="s">
        <v>427</v>
      </c>
      <c r="B45" s="259" t="s">
        <v>243</v>
      </c>
      <c r="C45" s="214" t="s">
        <v>244</v>
      </c>
      <c r="D45" s="229"/>
      <c r="E45" s="230">
        <v>1000000</v>
      </c>
      <c r="F45" s="231"/>
      <c r="G45" s="230"/>
    </row>
    <row r="46" spans="1:7" s="135" customFormat="1" ht="17.25" x14ac:dyDescent="0.3">
      <c r="A46" s="239" t="s">
        <v>428</v>
      </c>
      <c r="B46" s="259" t="s">
        <v>429</v>
      </c>
      <c r="C46" s="214" t="s">
        <v>430</v>
      </c>
      <c r="D46" s="229">
        <v>500000</v>
      </c>
      <c r="E46" s="230">
        <v>500000</v>
      </c>
      <c r="F46" s="231"/>
      <c r="G46" s="230"/>
    </row>
    <row r="47" spans="1:7" s="135" customFormat="1" ht="17.25" x14ac:dyDescent="0.3">
      <c r="A47" s="239" t="s">
        <v>431</v>
      </c>
      <c r="B47" s="259" t="s">
        <v>432</v>
      </c>
      <c r="C47" s="214" t="s">
        <v>433</v>
      </c>
      <c r="D47" s="229"/>
      <c r="E47" s="230">
        <v>400000</v>
      </c>
      <c r="F47" s="231"/>
      <c r="G47" s="230"/>
    </row>
    <row r="48" spans="1:7" s="135" customFormat="1" ht="20.100000000000001" customHeight="1" x14ac:dyDescent="0.3">
      <c r="A48" s="239" t="s">
        <v>434</v>
      </c>
      <c r="B48" s="259" t="s">
        <v>435</v>
      </c>
      <c r="C48" s="214" t="s">
        <v>436</v>
      </c>
      <c r="D48" s="229">
        <v>150000</v>
      </c>
      <c r="E48" s="230">
        <v>250000</v>
      </c>
      <c r="F48" s="231">
        <v>150000</v>
      </c>
      <c r="G48" s="230">
        <v>150000</v>
      </c>
    </row>
    <row r="49" spans="1:7" s="135" customFormat="1" ht="20.100000000000001" customHeight="1" x14ac:dyDescent="0.3">
      <c r="A49" s="239" t="s">
        <v>437</v>
      </c>
      <c r="B49" s="259" t="s">
        <v>438</v>
      </c>
      <c r="C49" s="214" t="s">
        <v>439</v>
      </c>
      <c r="D49" s="229">
        <v>300000</v>
      </c>
      <c r="E49" s="230">
        <v>300000</v>
      </c>
      <c r="F49" s="231">
        <v>300000</v>
      </c>
      <c r="G49" s="230">
        <v>300000</v>
      </c>
    </row>
    <row r="50" spans="1:7" s="135" customFormat="1" ht="34.5" x14ac:dyDescent="0.3">
      <c r="A50" s="239" t="s">
        <v>440</v>
      </c>
      <c r="B50" s="259" t="s">
        <v>441</v>
      </c>
      <c r="C50" s="232" t="s">
        <v>442</v>
      </c>
      <c r="D50" s="229">
        <v>1225000</v>
      </c>
      <c r="E50" s="230">
        <v>2500000</v>
      </c>
      <c r="F50" s="231">
        <v>1435000</v>
      </c>
      <c r="G50" s="230"/>
    </row>
    <row r="51" spans="1:7" s="135" customFormat="1" ht="20.100000000000001" customHeight="1" x14ac:dyDescent="0.3">
      <c r="A51" s="239" t="s">
        <v>443</v>
      </c>
      <c r="B51" s="259" t="s">
        <v>444</v>
      </c>
      <c r="C51" s="214" t="s">
        <v>445</v>
      </c>
      <c r="D51" s="229"/>
      <c r="E51" s="230">
        <v>7150000</v>
      </c>
      <c r="F51" s="231"/>
      <c r="G51" s="230"/>
    </row>
    <row r="52" spans="1:7" s="135" customFormat="1" ht="20.100000000000001" customHeight="1" x14ac:dyDescent="0.3">
      <c r="A52" s="239" t="s">
        <v>446</v>
      </c>
      <c r="B52" s="259" t="s">
        <v>246</v>
      </c>
      <c r="C52" s="214" t="s">
        <v>247</v>
      </c>
      <c r="D52" s="229">
        <v>5700000</v>
      </c>
      <c r="E52" s="230"/>
      <c r="F52" s="231"/>
      <c r="G52" s="230"/>
    </row>
    <row r="53" spans="1:7" s="135" customFormat="1" ht="20.100000000000001" customHeight="1" x14ac:dyDescent="0.3">
      <c r="A53" s="239" t="s">
        <v>447</v>
      </c>
      <c r="B53" s="259" t="s">
        <v>448</v>
      </c>
      <c r="C53" s="214" t="s">
        <v>449</v>
      </c>
      <c r="D53" s="229">
        <v>150000</v>
      </c>
      <c r="E53" s="230">
        <v>150000</v>
      </c>
      <c r="F53" s="231"/>
      <c r="G53" s="230"/>
    </row>
    <row r="54" spans="1:7" s="135" customFormat="1" ht="20.100000000000001" customHeight="1" x14ac:dyDescent="0.3">
      <c r="A54" s="239" t="s">
        <v>450</v>
      </c>
      <c r="B54" s="259" t="s">
        <v>451</v>
      </c>
      <c r="C54" s="214" t="s">
        <v>452</v>
      </c>
      <c r="D54" s="229"/>
      <c r="E54" s="230"/>
      <c r="F54" s="231">
        <v>1924700</v>
      </c>
      <c r="G54" s="230">
        <v>1924700</v>
      </c>
    </row>
    <row r="55" spans="1:7" s="200" customFormat="1" ht="20.100000000000001" customHeight="1" x14ac:dyDescent="0.3">
      <c r="A55" s="239" t="s">
        <v>569</v>
      </c>
      <c r="B55" s="259" t="s">
        <v>570</v>
      </c>
      <c r="C55" s="214" t="s">
        <v>571</v>
      </c>
      <c r="D55" s="229">
        <v>2800000</v>
      </c>
      <c r="E55" s="230"/>
      <c r="F55" s="231"/>
      <c r="G55" s="230"/>
    </row>
    <row r="56" spans="1:7" s="194" customFormat="1" ht="36.950000000000003" customHeight="1" x14ac:dyDescent="0.3">
      <c r="A56" s="248" t="s">
        <v>255</v>
      </c>
      <c r="B56" s="260" t="s">
        <v>453</v>
      </c>
      <c r="C56" s="209"/>
      <c r="D56" s="211">
        <v>3039000</v>
      </c>
      <c r="E56" s="211">
        <v>3039000</v>
      </c>
      <c r="F56" s="211">
        <v>3039000</v>
      </c>
      <c r="G56" s="215"/>
    </row>
    <row r="57" spans="1:7" s="194" customFormat="1" ht="20.100000000000001" customHeight="1" x14ac:dyDescent="0.3">
      <c r="A57" s="248" t="s">
        <v>258</v>
      </c>
      <c r="B57" s="261" t="s">
        <v>454</v>
      </c>
      <c r="C57" s="209"/>
      <c r="D57" s="211">
        <v>8104000</v>
      </c>
      <c r="E57" s="211"/>
      <c r="F57" s="211"/>
      <c r="G57" s="215"/>
    </row>
    <row r="58" spans="1:7" s="194" customFormat="1" ht="51.75" x14ac:dyDescent="0.3">
      <c r="A58" s="248" t="s">
        <v>260</v>
      </c>
      <c r="B58" s="260" t="s">
        <v>455</v>
      </c>
      <c r="C58" s="209"/>
      <c r="D58" s="211">
        <v>506500</v>
      </c>
      <c r="E58" s="211"/>
      <c r="F58" s="211"/>
      <c r="G58" s="215"/>
    </row>
    <row r="59" spans="1:7" s="194" customFormat="1" ht="20.100000000000001" customHeight="1" x14ac:dyDescent="0.3">
      <c r="A59" s="248" t="s">
        <v>263</v>
      </c>
      <c r="B59" s="260" t="s">
        <v>456</v>
      </c>
      <c r="C59" s="209"/>
      <c r="D59" s="211">
        <v>9826100</v>
      </c>
      <c r="E59" s="211"/>
      <c r="F59" s="211"/>
      <c r="G59" s="215"/>
    </row>
    <row r="60" spans="1:7" s="194" customFormat="1" ht="51.75" x14ac:dyDescent="0.25">
      <c r="A60" s="249" t="s">
        <v>266</v>
      </c>
      <c r="B60" s="262" t="s">
        <v>457</v>
      </c>
      <c r="C60" s="233" t="s">
        <v>458</v>
      </c>
      <c r="D60" s="234">
        <v>7261779</v>
      </c>
      <c r="E60" s="234"/>
      <c r="F60" s="234"/>
      <c r="G60" s="234"/>
    </row>
    <row r="61" spans="1:7" s="194" customFormat="1" ht="51.75" x14ac:dyDescent="0.25">
      <c r="A61" s="249" t="s">
        <v>268</v>
      </c>
      <c r="B61" s="263" t="s">
        <v>459</v>
      </c>
      <c r="C61" s="235" t="s">
        <v>460</v>
      </c>
      <c r="D61" s="236">
        <v>0</v>
      </c>
      <c r="E61" s="236">
        <v>2996000</v>
      </c>
      <c r="F61" s="236"/>
      <c r="G61" s="236"/>
    </row>
    <row r="62" spans="1:7" s="194" customFormat="1" ht="34.5" x14ac:dyDescent="0.25">
      <c r="A62" s="249" t="s">
        <v>271</v>
      </c>
      <c r="B62" s="262" t="s">
        <v>461</v>
      </c>
      <c r="C62" s="233" t="s">
        <v>291</v>
      </c>
      <c r="D62" s="234">
        <v>8054500</v>
      </c>
      <c r="E62" s="234"/>
      <c r="F62" s="234"/>
      <c r="G62" s="234"/>
    </row>
    <row r="63" spans="1:7" s="194" customFormat="1" ht="51.75" x14ac:dyDescent="0.25">
      <c r="A63" s="249" t="s">
        <v>274</v>
      </c>
      <c r="B63" s="262" t="s">
        <v>462</v>
      </c>
      <c r="C63" s="233" t="s">
        <v>463</v>
      </c>
      <c r="D63" s="234">
        <v>0</v>
      </c>
      <c r="E63" s="234"/>
      <c r="F63" s="234">
        <v>2547000</v>
      </c>
      <c r="G63" s="234"/>
    </row>
    <row r="64" spans="1:7" s="194" customFormat="1" ht="20.100000000000001" customHeight="1" x14ac:dyDescent="0.3">
      <c r="A64" s="250" t="s">
        <v>277</v>
      </c>
      <c r="B64" s="256" t="s">
        <v>464</v>
      </c>
      <c r="C64" s="214" t="s">
        <v>465</v>
      </c>
      <c r="D64" s="215">
        <v>17000000</v>
      </c>
      <c r="E64" s="215"/>
      <c r="F64" s="215"/>
      <c r="G64" s="215"/>
    </row>
    <row r="65" spans="1:7" s="194" customFormat="1" ht="20.100000000000001" customHeight="1" x14ac:dyDescent="0.3">
      <c r="A65" s="250" t="s">
        <v>280</v>
      </c>
      <c r="B65" s="257" t="s">
        <v>466</v>
      </c>
      <c r="C65" s="214" t="s">
        <v>467</v>
      </c>
      <c r="D65" s="215">
        <v>3935000</v>
      </c>
      <c r="E65" s="215"/>
      <c r="F65" s="215"/>
      <c r="G65" s="215"/>
    </row>
    <row r="66" spans="1:7" s="194" customFormat="1" ht="20.100000000000001" customHeight="1" x14ac:dyDescent="0.3">
      <c r="A66" s="250" t="s">
        <v>283</v>
      </c>
      <c r="B66" s="256" t="s">
        <v>468</v>
      </c>
      <c r="C66" s="214"/>
      <c r="D66" s="215">
        <v>9275000</v>
      </c>
      <c r="E66" s="215"/>
      <c r="F66" s="215"/>
      <c r="G66" s="215"/>
    </row>
    <row r="67" spans="1:7" s="199" customFormat="1" ht="20.100000000000001" customHeight="1" x14ac:dyDescent="0.3">
      <c r="A67" s="247" t="s">
        <v>295</v>
      </c>
      <c r="B67" s="261" t="s">
        <v>469</v>
      </c>
      <c r="C67" s="209" t="s">
        <v>470</v>
      </c>
      <c r="D67" s="211">
        <v>709100</v>
      </c>
      <c r="E67" s="211"/>
      <c r="F67" s="211"/>
      <c r="G67" s="211"/>
    </row>
    <row r="68" spans="1:7" s="199" customFormat="1" ht="31.7" customHeight="1" x14ac:dyDescent="0.3">
      <c r="A68" s="247" t="s">
        <v>298</v>
      </c>
      <c r="B68" s="260" t="s">
        <v>471</v>
      </c>
      <c r="C68" s="209" t="s">
        <v>472</v>
      </c>
      <c r="D68" s="211">
        <v>6078000</v>
      </c>
      <c r="E68" s="211">
        <v>6078000</v>
      </c>
      <c r="F68" s="211"/>
      <c r="G68" s="211"/>
    </row>
    <row r="69" spans="1:7" s="199" customFormat="1" ht="34.35" customHeight="1" x14ac:dyDescent="0.3">
      <c r="A69" s="247" t="s">
        <v>301</v>
      </c>
      <c r="B69" s="260" t="s">
        <v>473</v>
      </c>
      <c r="C69" s="209" t="s">
        <v>474</v>
      </c>
      <c r="D69" s="211">
        <v>2000000</v>
      </c>
      <c r="E69" s="211"/>
      <c r="F69" s="211"/>
      <c r="G69" s="211"/>
    </row>
    <row r="70" spans="1:7" s="199" customFormat="1" ht="20.100000000000001" customHeight="1" x14ac:dyDescent="0.3">
      <c r="A70" s="247" t="s">
        <v>304</v>
      </c>
      <c r="B70" s="260" t="s">
        <v>475</v>
      </c>
      <c r="C70" s="209" t="s">
        <v>476</v>
      </c>
      <c r="D70" s="211">
        <v>1468850</v>
      </c>
      <c r="E70" s="211"/>
      <c r="F70" s="211"/>
      <c r="G70" s="211"/>
    </row>
    <row r="71" spans="1:7" s="199" customFormat="1" ht="20.100000000000001" customHeight="1" x14ac:dyDescent="0.3">
      <c r="A71" s="247" t="s">
        <v>307</v>
      </c>
      <c r="B71" s="261" t="s">
        <v>477</v>
      </c>
      <c r="C71" s="209" t="s">
        <v>478</v>
      </c>
      <c r="D71" s="211">
        <v>1013000</v>
      </c>
      <c r="E71" s="211"/>
      <c r="F71" s="211"/>
      <c r="G71" s="211"/>
    </row>
    <row r="72" spans="1:7" s="199" customFormat="1" ht="20.100000000000001" customHeight="1" x14ac:dyDescent="0.3">
      <c r="A72" s="247" t="s">
        <v>310</v>
      </c>
      <c r="B72" s="260" t="s">
        <v>479</v>
      </c>
      <c r="C72" s="209" t="s">
        <v>480</v>
      </c>
      <c r="D72" s="211">
        <v>2532500</v>
      </c>
      <c r="E72" s="211"/>
      <c r="F72" s="211"/>
      <c r="G72" s="211"/>
    </row>
    <row r="73" spans="1:7" s="199" customFormat="1" ht="20.100000000000001" customHeight="1" x14ac:dyDescent="0.3">
      <c r="A73" s="247" t="s">
        <v>313</v>
      </c>
      <c r="B73" s="260" t="s">
        <v>481</v>
      </c>
      <c r="C73" s="209"/>
      <c r="D73" s="237" t="s">
        <v>541</v>
      </c>
      <c r="E73" s="237"/>
      <c r="F73" s="237"/>
      <c r="G73" s="238"/>
    </row>
    <row r="74" spans="1:7" s="199" customFormat="1" ht="20.100000000000001" customHeight="1" x14ac:dyDescent="0.3">
      <c r="A74" s="247" t="s">
        <v>316</v>
      </c>
      <c r="B74" s="260" t="s">
        <v>482</v>
      </c>
      <c r="C74" s="209" t="s">
        <v>483</v>
      </c>
      <c r="D74" s="237">
        <v>2026000</v>
      </c>
      <c r="E74" s="237">
        <v>3039000</v>
      </c>
      <c r="F74" s="237">
        <v>3039000</v>
      </c>
      <c r="G74" s="238"/>
    </row>
    <row r="75" spans="1:7" s="199" customFormat="1" ht="20.100000000000001" customHeight="1" x14ac:dyDescent="0.3">
      <c r="A75" s="247" t="s">
        <v>484</v>
      </c>
      <c r="B75" s="260" t="s">
        <v>485</v>
      </c>
      <c r="C75" s="209"/>
      <c r="D75" s="237">
        <v>1013000</v>
      </c>
      <c r="E75" s="237">
        <v>9319600</v>
      </c>
      <c r="F75" s="237"/>
      <c r="G75" s="238"/>
    </row>
    <row r="76" spans="1:7" s="199" customFormat="1" ht="25.35" customHeight="1" x14ac:dyDescent="0.3">
      <c r="A76" s="239"/>
      <c r="B76" s="258" t="s">
        <v>486</v>
      </c>
      <c r="C76" s="214"/>
      <c r="D76" s="238"/>
      <c r="E76" s="238"/>
      <c r="F76" s="238"/>
      <c r="G76" s="238"/>
    </row>
    <row r="77" spans="1:7" s="199" customFormat="1" ht="20.100000000000001" customHeight="1" x14ac:dyDescent="0.25">
      <c r="A77" s="239" t="s">
        <v>487</v>
      </c>
      <c r="B77" s="240" t="s">
        <v>488</v>
      </c>
      <c r="C77" s="241" t="s">
        <v>489</v>
      </c>
      <c r="D77" s="242"/>
      <c r="E77" s="242"/>
      <c r="F77" s="242"/>
      <c r="G77" s="242">
        <v>3039000</v>
      </c>
    </row>
    <row r="78" spans="1:7" s="199" customFormat="1" ht="34.5" x14ac:dyDescent="0.3">
      <c r="A78" s="239" t="s">
        <v>490</v>
      </c>
      <c r="B78" s="243" t="s">
        <v>491</v>
      </c>
      <c r="C78" s="241" t="s">
        <v>492</v>
      </c>
      <c r="D78" s="242">
        <v>3948250</v>
      </c>
      <c r="E78" s="242"/>
      <c r="F78" s="242"/>
      <c r="G78" s="242"/>
    </row>
    <row r="79" spans="1:7" s="199" customFormat="1" ht="34.5" x14ac:dyDescent="0.3">
      <c r="A79" s="239" t="s">
        <v>493</v>
      </c>
      <c r="B79" s="243" t="s">
        <v>494</v>
      </c>
      <c r="C79" s="241" t="s">
        <v>495</v>
      </c>
      <c r="D79" s="242">
        <v>2181250</v>
      </c>
      <c r="E79" s="242"/>
      <c r="F79" s="242"/>
      <c r="G79" s="242"/>
    </row>
    <row r="80" spans="1:7" s="199" customFormat="1" ht="34.5" x14ac:dyDescent="0.3">
      <c r="A80" s="239" t="s">
        <v>496</v>
      </c>
      <c r="B80" s="243" t="s">
        <v>497</v>
      </c>
      <c r="C80" s="241" t="s">
        <v>498</v>
      </c>
      <c r="D80" s="242">
        <v>856250</v>
      </c>
      <c r="E80" s="242"/>
      <c r="F80" s="242"/>
      <c r="G80" s="242"/>
    </row>
    <row r="81" spans="1:7" s="199" customFormat="1" ht="34.5" x14ac:dyDescent="0.3">
      <c r="A81" s="239" t="s">
        <v>499</v>
      </c>
      <c r="B81" s="243" t="s">
        <v>500</v>
      </c>
      <c r="C81" s="241" t="s">
        <v>501</v>
      </c>
      <c r="D81" s="242">
        <v>950000</v>
      </c>
      <c r="E81" s="242"/>
      <c r="F81" s="242"/>
      <c r="G81" s="242"/>
    </row>
    <row r="82" spans="1:7" s="199" customFormat="1" ht="34.5" x14ac:dyDescent="0.3">
      <c r="A82" s="239" t="s">
        <v>502</v>
      </c>
      <c r="B82" s="243" t="s">
        <v>503</v>
      </c>
      <c r="C82" s="241" t="s">
        <v>504</v>
      </c>
      <c r="D82" s="242">
        <v>3075000</v>
      </c>
      <c r="E82" s="242">
        <v>650000</v>
      </c>
      <c r="F82" s="242">
        <v>300000</v>
      </c>
      <c r="G82" s="242">
        <v>600000</v>
      </c>
    </row>
    <row r="83" spans="1:7" s="199" customFormat="1" ht="51.75" x14ac:dyDescent="0.3">
      <c r="A83" s="239" t="s">
        <v>505</v>
      </c>
      <c r="B83" s="243" t="s">
        <v>506</v>
      </c>
      <c r="C83" s="241" t="s">
        <v>507</v>
      </c>
      <c r="D83" s="242">
        <v>745000</v>
      </c>
      <c r="E83" s="242"/>
      <c r="F83" s="242"/>
      <c r="G83" s="242"/>
    </row>
    <row r="84" spans="1:7" s="199" customFormat="1" ht="20.100000000000001" customHeight="1" x14ac:dyDescent="0.3">
      <c r="A84" s="239" t="s">
        <v>508</v>
      </c>
      <c r="B84" s="243" t="s">
        <v>509</v>
      </c>
      <c r="C84" s="244" t="s">
        <v>510</v>
      </c>
      <c r="D84" s="238">
        <v>200000</v>
      </c>
      <c r="E84" s="238"/>
      <c r="F84" s="238"/>
      <c r="G84" s="238"/>
    </row>
    <row r="85" spans="1:7" s="199" customFormat="1" ht="20.100000000000001" customHeight="1" x14ac:dyDescent="0.3">
      <c r="A85" s="239" t="s">
        <v>511</v>
      </c>
      <c r="B85" s="243" t="s">
        <v>512</v>
      </c>
      <c r="C85" s="241" t="s">
        <v>513</v>
      </c>
      <c r="D85" s="242"/>
      <c r="E85" s="242">
        <v>2000000</v>
      </c>
      <c r="F85" s="242">
        <v>2000000</v>
      </c>
      <c r="G85" s="242">
        <v>2000000</v>
      </c>
    </row>
    <row r="86" spans="1:7" s="199" customFormat="1" ht="20.100000000000001" customHeight="1" x14ac:dyDescent="0.3">
      <c r="A86" s="239" t="s">
        <v>514</v>
      </c>
      <c r="B86" s="243" t="s">
        <v>515</v>
      </c>
      <c r="C86" s="241" t="s">
        <v>516</v>
      </c>
      <c r="D86" s="242">
        <v>200000</v>
      </c>
      <c r="E86" s="242"/>
      <c r="F86" s="242"/>
      <c r="G86" s="242"/>
    </row>
    <row r="87" spans="1:7" s="199" customFormat="1" ht="20.100000000000001" customHeight="1" x14ac:dyDescent="0.25">
      <c r="A87" s="247" t="s">
        <v>319</v>
      </c>
      <c r="B87" s="253" t="s">
        <v>547</v>
      </c>
      <c r="C87" s="218" t="s">
        <v>517</v>
      </c>
      <c r="D87" s="210">
        <v>4600000</v>
      </c>
      <c r="E87" s="210">
        <v>0</v>
      </c>
      <c r="F87" s="210">
        <v>0</v>
      </c>
      <c r="G87" s="210">
        <v>0</v>
      </c>
    </row>
    <row r="88" spans="1:7" s="194" customFormat="1" ht="34.5" x14ac:dyDescent="0.3">
      <c r="A88" s="247" t="s">
        <v>322</v>
      </c>
      <c r="B88" s="260" t="s">
        <v>518</v>
      </c>
      <c r="C88" s="224" t="s">
        <v>519</v>
      </c>
      <c r="D88" s="210">
        <v>1535000</v>
      </c>
      <c r="E88" s="210">
        <v>11336420</v>
      </c>
      <c r="F88" s="210"/>
      <c r="G88" s="210"/>
    </row>
    <row r="89" spans="1:7" s="194" customFormat="1" ht="34.5" x14ac:dyDescent="0.3">
      <c r="A89" s="239" t="s">
        <v>324</v>
      </c>
      <c r="B89" s="257" t="s">
        <v>565</v>
      </c>
      <c r="C89" s="232" t="s">
        <v>520</v>
      </c>
      <c r="D89" s="234">
        <v>5421750</v>
      </c>
      <c r="E89" s="234">
        <v>0</v>
      </c>
      <c r="F89" s="234">
        <v>0</v>
      </c>
      <c r="G89" s="234">
        <v>0</v>
      </c>
    </row>
    <row r="90" spans="1:7" s="194" customFormat="1" ht="20.100000000000001" customHeight="1" x14ac:dyDescent="0.25">
      <c r="A90" s="239" t="s">
        <v>326</v>
      </c>
      <c r="B90" s="264" t="s">
        <v>564</v>
      </c>
      <c r="C90" s="232" t="s">
        <v>520</v>
      </c>
      <c r="D90" s="234">
        <v>5334250</v>
      </c>
      <c r="E90" s="234"/>
      <c r="F90" s="234"/>
      <c r="G90" s="234"/>
    </row>
    <row r="91" spans="1:7" s="194" customFormat="1" ht="69" x14ac:dyDescent="0.3">
      <c r="A91" s="239" t="s">
        <v>327</v>
      </c>
      <c r="B91" s="257" t="s">
        <v>521</v>
      </c>
      <c r="C91" s="232" t="s">
        <v>522</v>
      </c>
      <c r="D91" s="234">
        <v>5200000</v>
      </c>
      <c r="E91" s="234">
        <v>0</v>
      </c>
      <c r="F91" s="234">
        <v>0</v>
      </c>
      <c r="G91" s="234">
        <v>0</v>
      </c>
    </row>
    <row r="92" spans="1:7" s="194" customFormat="1" ht="34.5" x14ac:dyDescent="0.3">
      <c r="A92" s="239" t="s">
        <v>328</v>
      </c>
      <c r="B92" s="257" t="s">
        <v>548</v>
      </c>
      <c r="C92" s="232" t="s">
        <v>522</v>
      </c>
      <c r="D92" s="234">
        <v>-4200000</v>
      </c>
      <c r="E92" s="234"/>
      <c r="F92" s="234"/>
      <c r="G92" s="234"/>
    </row>
    <row r="93" spans="1:7" s="194" customFormat="1" ht="39.6" customHeight="1" x14ac:dyDescent="0.3">
      <c r="A93" s="239" t="s">
        <v>330</v>
      </c>
      <c r="B93" s="257" t="s">
        <v>549</v>
      </c>
      <c r="C93" s="232" t="s">
        <v>522</v>
      </c>
      <c r="D93" s="234">
        <v>110000</v>
      </c>
      <c r="E93" s="234">
        <v>110000</v>
      </c>
      <c r="F93" s="234">
        <v>110000</v>
      </c>
      <c r="G93" s="234">
        <v>110000</v>
      </c>
    </row>
    <row r="94" spans="1:7" s="194" customFormat="1" ht="20.25" customHeight="1" x14ac:dyDescent="0.25">
      <c r="A94" s="251" t="s">
        <v>331</v>
      </c>
      <c r="B94" s="263" t="s">
        <v>550</v>
      </c>
      <c r="C94" s="235" t="s">
        <v>523</v>
      </c>
      <c r="D94" s="236">
        <v>500000</v>
      </c>
      <c r="E94" s="210"/>
      <c r="F94" s="210"/>
      <c r="G94" s="210"/>
    </row>
    <row r="95" spans="1:7" s="194" customFormat="1" ht="86.25" x14ac:dyDescent="0.3">
      <c r="A95" s="251" t="s">
        <v>332</v>
      </c>
      <c r="B95" s="265" t="s">
        <v>551</v>
      </c>
      <c r="C95" s="245" t="s">
        <v>524</v>
      </c>
      <c r="D95" s="236">
        <v>450000</v>
      </c>
      <c r="E95" s="210"/>
      <c r="F95" s="210"/>
      <c r="G95" s="210"/>
    </row>
    <row r="96" spans="1:7" s="194" customFormat="1" ht="38.1" customHeight="1" x14ac:dyDescent="0.3">
      <c r="A96" s="239" t="s">
        <v>333</v>
      </c>
      <c r="B96" s="258" t="s">
        <v>525</v>
      </c>
      <c r="C96" s="232" t="s">
        <v>526</v>
      </c>
      <c r="D96" s="234">
        <v>500000</v>
      </c>
      <c r="E96" s="234"/>
      <c r="F96" s="234"/>
      <c r="G96" s="234"/>
    </row>
    <row r="97" spans="1:7" s="194" customFormat="1" ht="34.5" x14ac:dyDescent="0.3">
      <c r="A97" s="239" t="s">
        <v>334</v>
      </c>
      <c r="B97" s="258" t="s">
        <v>552</v>
      </c>
      <c r="C97" s="232" t="s">
        <v>527</v>
      </c>
      <c r="D97" s="234">
        <v>0</v>
      </c>
      <c r="E97" s="234">
        <v>14000000</v>
      </c>
      <c r="F97" s="234">
        <v>14000000</v>
      </c>
      <c r="G97" s="234"/>
    </row>
    <row r="98" spans="1:7" s="194" customFormat="1" ht="51.75" x14ac:dyDescent="0.3">
      <c r="A98" s="239" t="s">
        <v>528</v>
      </c>
      <c r="B98" s="258" t="s">
        <v>553</v>
      </c>
      <c r="C98" s="232" t="s">
        <v>529</v>
      </c>
      <c r="D98" s="234">
        <v>435500</v>
      </c>
      <c r="E98" s="234"/>
      <c r="F98" s="234"/>
      <c r="G98" s="234"/>
    </row>
    <row r="99" spans="1:7" ht="20.100000000000001" customHeight="1" thickBot="1" x14ac:dyDescent="0.45">
      <c r="A99" s="268"/>
      <c r="B99" s="266"/>
      <c r="C99" s="208"/>
      <c r="D99" s="169"/>
      <c r="E99" s="169"/>
      <c r="F99" s="169"/>
      <c r="G99" s="169"/>
    </row>
    <row r="100" spans="1:7" ht="20.25" customHeight="1" x14ac:dyDescent="0.4">
      <c r="A100" s="335" t="s">
        <v>530</v>
      </c>
      <c r="B100" s="336"/>
      <c r="C100" s="192"/>
      <c r="D100" s="201">
        <f>SUM(D4:D99)</f>
        <v>215556239</v>
      </c>
      <c r="E100" s="201">
        <f>SUM(E4:E99)</f>
        <v>140675620</v>
      </c>
      <c r="F100" s="201">
        <f>SUM(F4:F99)</f>
        <v>91915100</v>
      </c>
      <c r="G100" s="201">
        <f>SUM(G4:G99)</f>
        <v>24123700</v>
      </c>
    </row>
    <row r="101" spans="1:7" s="200" customFormat="1" ht="22.7" customHeight="1" thickBot="1" x14ac:dyDescent="0.45">
      <c r="A101" s="202" t="s">
        <v>531</v>
      </c>
      <c r="B101" s="202"/>
      <c r="C101" s="203"/>
      <c r="D101" s="203">
        <f>+D100*0.016</f>
        <v>3448899.824</v>
      </c>
      <c r="E101" s="203">
        <f>+E100*0.016</f>
        <v>2250809.92</v>
      </c>
      <c r="F101" s="203">
        <f>+F100*0.016</f>
        <v>1470641.6</v>
      </c>
      <c r="G101" s="203">
        <f>+G100*0.016</f>
        <v>385979.2</v>
      </c>
    </row>
    <row r="102" spans="1:7" s="200" customFormat="1" ht="23.85" customHeight="1" thickBot="1" x14ac:dyDescent="0.45">
      <c r="A102" s="333" t="s">
        <v>227</v>
      </c>
      <c r="B102" s="334"/>
      <c r="C102" s="186"/>
      <c r="D102" s="204">
        <f>SUM(D100:D101)</f>
        <v>219005138.824</v>
      </c>
      <c r="E102" s="204">
        <f t="shared" ref="E102:G102" si="0">SUM(E100:E101)</f>
        <v>142926429.91999999</v>
      </c>
      <c r="F102" s="204">
        <f t="shared" si="0"/>
        <v>93385741.599999994</v>
      </c>
      <c r="G102" s="204">
        <f t="shared" si="0"/>
        <v>24509679.199999999</v>
      </c>
    </row>
    <row r="103" spans="1:7" s="200" customFormat="1" ht="17.25" x14ac:dyDescent="0.3">
      <c r="A103" s="198"/>
      <c r="B103" s="196"/>
      <c r="C103" s="195"/>
      <c r="D103" s="197"/>
      <c r="E103" s="197"/>
      <c r="F103" s="197"/>
      <c r="G103" s="197"/>
    </row>
    <row r="105" spans="1:7" x14ac:dyDescent="0.25">
      <c r="A105" s="135" t="s">
        <v>355</v>
      </c>
    </row>
    <row r="106" spans="1:7" x14ac:dyDescent="0.25">
      <c r="A106" s="193" t="s">
        <v>356</v>
      </c>
    </row>
    <row r="107" spans="1:7" x14ac:dyDescent="0.25">
      <c r="C107" s="193" t="s">
        <v>567</v>
      </c>
      <c r="D107" s="279">
        <v>30000000</v>
      </c>
      <c r="E107" s="279">
        <v>30000000</v>
      </c>
      <c r="F107" s="279">
        <v>30000000</v>
      </c>
    </row>
    <row r="108" spans="1:7" x14ac:dyDescent="0.25">
      <c r="C108" s="193" t="s">
        <v>568</v>
      </c>
      <c r="D108" s="280">
        <f>+D4+D7+D9+D13+D14+D15+D16+D17+D18+D19+D20+D21+D22+D23+D24+D25+D26+D27+D56+D57+D58+D59+D67+D68+D69+D70+D71+D72+D74+D75+D87+D88</f>
        <v>84677710</v>
      </c>
      <c r="E108" s="279">
        <f>+E4+E6+E7+E9+E16+E17+E18+E19+E20+E21+E23+E24+E26+E27+E56+E68+E74+E75+E88</f>
        <v>68469620</v>
      </c>
      <c r="F108" s="279">
        <f>+F4+F6+F7+F9+F21+F23+F24+F26+F27+F56+F74</f>
        <v>27148400</v>
      </c>
    </row>
    <row r="109" spans="1:7" x14ac:dyDescent="0.25">
      <c r="C109" t="s">
        <v>486</v>
      </c>
      <c r="D109" s="269">
        <f>+D11+D12+D30+D31+D32+D34+D35+D37+D39+D40+D41+D43+D44+D46+D47+D48+D49+D50+D51+D52+D53+D55+D60+D62+D64+D65+D66+D78+D79+D80+D81+D82+D83+D84+D86+D89+D90+D91+D92+D93+D94+D95+D96+D98</f>
        <v>100878529</v>
      </c>
      <c r="E109" s="269">
        <f>+E8+E31+E32+E35+E42+E44+E45+E46+E47+E48+E49+E50+E51+E53+E61+E82+E85+E93+E97</f>
        <v>42206000</v>
      </c>
      <c r="F109" s="269">
        <f>+F8+F31+F32+F35+F44+F48+F49+F50+F54+F82+F85+F93+F97+F63</f>
        <v>34766700</v>
      </c>
    </row>
    <row r="110" spans="1:7" x14ac:dyDescent="0.25">
      <c r="D110" s="269">
        <f>SUM(D107:D109)</f>
        <v>215556239</v>
      </c>
      <c r="E110" s="269">
        <f t="shared" ref="E110:F110" si="1">SUM(E107:E109)</f>
        <v>140675620</v>
      </c>
      <c r="F110" s="269">
        <f t="shared" si="1"/>
        <v>91915100</v>
      </c>
    </row>
  </sheetData>
  <mergeCells count="6">
    <mergeCell ref="A102:B102"/>
    <mergeCell ref="A100:B100"/>
    <mergeCell ref="A1:G1"/>
    <mergeCell ref="D2:G2"/>
    <mergeCell ref="C2:C3"/>
    <mergeCell ref="A2:B3"/>
  </mergeCells>
  <pageMargins left="0.62992125984251968" right="0.27559055118110237" top="0.35433070866141736" bottom="0.35433070866141736" header="0.31496062992125984" footer="0.31496062992125984"/>
  <pageSetup paperSize="9" orientation="landscape" r:id="rId1"/>
  <headerFooter>
    <oddFooter>&amp;L6. august 2015/dok. nr. 105099-15&amp;Csag nr. 15-314</oddFooter>
  </headerFooter>
  <rowBreaks count="7" manualBreakCount="7">
    <brk id="15" max="16383" man="1"/>
    <brk id="26" max="16383" man="1"/>
    <brk id="42" max="16383" man="1"/>
    <brk id="59" max="16383" man="1"/>
    <brk id="72" max="16383" man="1"/>
    <brk id="85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view="pageLayout" topLeftCell="A19" zoomScaleNormal="100" workbookViewId="0">
      <selection activeCell="A40" sqref="A40"/>
    </sheetView>
  </sheetViews>
  <sheetFormatPr defaultRowHeight="15" x14ac:dyDescent="0.25"/>
  <cols>
    <col min="1" max="1" width="39.42578125" customWidth="1"/>
    <col min="2" max="4" width="12.5703125" hidden="1" customWidth="1"/>
    <col min="5" max="5" width="12.5703125" customWidth="1"/>
    <col min="6" max="12" width="11.42578125" style="1" customWidth="1"/>
    <col min="13" max="13" width="12.5703125" style="1" customWidth="1"/>
  </cols>
  <sheetData>
    <row r="1" spans="1:13" ht="25.5" customHeight="1" thickBot="1" x14ac:dyDescent="0.4">
      <c r="A1" s="63" t="s">
        <v>39</v>
      </c>
      <c r="B1" s="63"/>
      <c r="C1" s="63"/>
      <c r="D1" s="63"/>
      <c r="E1" s="63"/>
      <c r="F1" s="63"/>
      <c r="G1" s="63"/>
      <c r="H1" s="63"/>
      <c r="I1" s="64"/>
      <c r="J1" s="64"/>
      <c r="K1" s="271"/>
      <c r="L1" s="271"/>
      <c r="M1" s="65"/>
    </row>
    <row r="2" spans="1:13" ht="82.5" customHeight="1" x14ac:dyDescent="0.3">
      <c r="A2" s="73" t="s">
        <v>0</v>
      </c>
      <c r="B2" s="74" t="s">
        <v>38</v>
      </c>
      <c r="C2" s="74" t="s">
        <v>43</v>
      </c>
      <c r="D2" s="74" t="s">
        <v>44</v>
      </c>
      <c r="E2" s="74" t="s">
        <v>38</v>
      </c>
      <c r="F2" s="74" t="s">
        <v>29</v>
      </c>
      <c r="G2" s="74" t="s">
        <v>30</v>
      </c>
      <c r="H2" s="74" t="s">
        <v>35</v>
      </c>
      <c r="I2" s="74" t="s">
        <v>31</v>
      </c>
      <c r="J2" s="74" t="s">
        <v>28</v>
      </c>
      <c r="K2" s="74" t="s">
        <v>546</v>
      </c>
      <c r="L2" s="74" t="s">
        <v>534</v>
      </c>
      <c r="M2" s="74" t="s">
        <v>533</v>
      </c>
    </row>
    <row r="3" spans="1:13" x14ac:dyDescent="0.25">
      <c r="A3" s="17"/>
      <c r="B3" s="33" t="s">
        <v>3</v>
      </c>
      <c r="C3" s="33"/>
      <c r="D3" s="33"/>
      <c r="E3" s="33"/>
      <c r="F3" s="34"/>
      <c r="G3" s="34"/>
      <c r="H3" s="34"/>
      <c r="I3" s="35"/>
      <c r="J3" s="35"/>
      <c r="K3" s="35"/>
      <c r="L3" s="35"/>
      <c r="M3" s="35"/>
    </row>
    <row r="4" spans="1:13" x14ac:dyDescent="0.25">
      <c r="A4" s="36" t="s">
        <v>4</v>
      </c>
      <c r="B4" s="22"/>
      <c r="C4" s="22"/>
      <c r="D4" s="22"/>
      <c r="E4" s="22"/>
      <c r="F4" s="32"/>
      <c r="G4" s="32"/>
      <c r="H4" s="32"/>
      <c r="I4" s="35"/>
      <c r="J4" s="35"/>
      <c r="K4" s="35"/>
      <c r="L4" s="35"/>
      <c r="M4" s="35"/>
    </row>
    <row r="5" spans="1:13" ht="17.25" customHeight="1" x14ac:dyDescent="0.35">
      <c r="A5" s="17" t="s">
        <v>5</v>
      </c>
      <c r="B5" s="22">
        <v>-2176.6</v>
      </c>
      <c r="C5" s="22"/>
      <c r="D5" s="22"/>
      <c r="E5" s="22">
        <f t="shared" ref="E5:E6" si="0">B5+C5+D5</f>
        <v>-2176.6</v>
      </c>
      <c r="F5" s="32"/>
      <c r="G5" s="32"/>
      <c r="H5" s="32"/>
      <c r="I5" s="35"/>
      <c r="J5" s="32"/>
      <c r="K5" s="32"/>
      <c r="L5" s="32"/>
      <c r="M5" s="32">
        <v>-2252.3000000000002</v>
      </c>
    </row>
    <row r="6" spans="1:13" ht="17.25" customHeight="1" x14ac:dyDescent="0.25">
      <c r="A6" s="42" t="s">
        <v>6</v>
      </c>
      <c r="B6" s="43">
        <v>-764.5</v>
      </c>
      <c r="C6" s="43"/>
      <c r="D6" s="43"/>
      <c r="E6" s="22">
        <f t="shared" si="0"/>
        <v>-764.5</v>
      </c>
      <c r="F6" s="44"/>
      <c r="G6" s="44"/>
      <c r="H6" s="44"/>
      <c r="I6" s="45"/>
      <c r="J6" s="44"/>
      <c r="K6" s="44"/>
      <c r="L6" s="44"/>
      <c r="M6" s="32">
        <f>-765.5+-2.3</f>
        <v>-767.8</v>
      </c>
    </row>
    <row r="7" spans="1:13" ht="17.25" customHeight="1" x14ac:dyDescent="0.25">
      <c r="A7" s="16" t="s">
        <v>7</v>
      </c>
      <c r="B7" s="21">
        <f>SUM(B5:B6)</f>
        <v>-2941.1</v>
      </c>
      <c r="C7" s="21">
        <v>0</v>
      </c>
      <c r="D7" s="21">
        <v>0</v>
      </c>
      <c r="E7" s="21">
        <f>SUM(E5:E6)</f>
        <v>-2941.1</v>
      </c>
      <c r="F7" s="31">
        <f t="shared" ref="F7:G7" si="1">SUM(F5:F6)</f>
        <v>0</v>
      </c>
      <c r="G7" s="31">
        <f t="shared" si="1"/>
        <v>0</v>
      </c>
      <c r="H7" s="31">
        <f>SUM(H5:H6)</f>
        <v>0</v>
      </c>
      <c r="I7" s="31">
        <f t="shared" ref="I7:J7" si="2">SUM(I5:I6)</f>
        <v>0</v>
      </c>
      <c r="J7" s="31">
        <f t="shared" si="2"/>
        <v>0</v>
      </c>
      <c r="K7" s="31">
        <v>0</v>
      </c>
      <c r="L7" s="31">
        <v>0</v>
      </c>
      <c r="M7" s="31">
        <f t="shared" ref="M7" si="3">SUM(M5:M6)</f>
        <v>-3020.1000000000004</v>
      </c>
    </row>
    <row r="8" spans="1:13" ht="17.25" customHeight="1" x14ac:dyDescent="0.35">
      <c r="A8" s="46" t="s">
        <v>8</v>
      </c>
      <c r="B8" s="47"/>
      <c r="C8" s="47"/>
      <c r="D8" s="47"/>
      <c r="E8" s="47"/>
      <c r="F8" s="48"/>
      <c r="G8" s="48"/>
      <c r="H8" s="48"/>
      <c r="I8" s="49"/>
      <c r="J8" s="49"/>
      <c r="K8" s="49"/>
      <c r="L8" s="49"/>
      <c r="M8" s="49"/>
    </row>
    <row r="9" spans="1:13" ht="17.25" customHeight="1" x14ac:dyDescent="0.35">
      <c r="A9" s="37" t="s">
        <v>9</v>
      </c>
      <c r="B9" s="22"/>
      <c r="C9" s="22"/>
      <c r="D9" s="22"/>
      <c r="E9" s="22"/>
      <c r="F9" s="32"/>
      <c r="G9" s="32"/>
      <c r="H9" s="32"/>
      <c r="I9" s="35"/>
      <c r="J9" s="35"/>
      <c r="K9" s="35"/>
      <c r="L9" s="35"/>
      <c r="M9" s="35"/>
    </row>
    <row r="10" spans="1:13" ht="17.25" customHeight="1" x14ac:dyDescent="0.25">
      <c r="A10" s="38" t="s">
        <v>10</v>
      </c>
      <c r="B10" s="22">
        <v>388.1</v>
      </c>
      <c r="C10" s="22">
        <v>-10.1</v>
      </c>
      <c r="D10" s="22">
        <v>0.8</v>
      </c>
      <c r="E10" s="22">
        <f>B10+C10+D10</f>
        <v>378.8</v>
      </c>
      <c r="F10" s="32">
        <v>0</v>
      </c>
      <c r="G10" s="32">
        <v>0</v>
      </c>
      <c r="H10" s="32">
        <v>0</v>
      </c>
      <c r="I10" s="35">
        <v>-20.100000000000001</v>
      </c>
      <c r="J10" s="32">
        <v>1.9</v>
      </c>
      <c r="K10" s="32">
        <v>0</v>
      </c>
      <c r="L10" s="32"/>
      <c r="M10" s="32">
        <f>SUM(E10:L10)</f>
        <v>360.59999999999997</v>
      </c>
    </row>
    <row r="11" spans="1:13" ht="17.25" customHeight="1" x14ac:dyDescent="0.35">
      <c r="A11" s="38" t="s">
        <v>12</v>
      </c>
      <c r="B11" s="22">
        <v>113.9</v>
      </c>
      <c r="C11" s="22">
        <v>-1.7</v>
      </c>
      <c r="D11" s="22"/>
      <c r="E11" s="22">
        <f t="shared" ref="E11:E26" si="4">B11+C11+D11</f>
        <v>112.2</v>
      </c>
      <c r="F11" s="32">
        <v>0</v>
      </c>
      <c r="G11" s="32">
        <v>0</v>
      </c>
      <c r="H11" s="32">
        <v>0</v>
      </c>
      <c r="I11" s="35">
        <v>0.4</v>
      </c>
      <c r="J11" s="32">
        <v>0</v>
      </c>
      <c r="K11" s="32">
        <v>0</v>
      </c>
      <c r="L11" s="32"/>
      <c r="M11" s="32">
        <f t="shared" ref="M11:M15" si="5">SUM(E11:L11)</f>
        <v>112.60000000000001</v>
      </c>
    </row>
    <row r="12" spans="1:13" ht="17.25" customHeight="1" x14ac:dyDescent="0.25">
      <c r="A12" s="39" t="s">
        <v>11</v>
      </c>
      <c r="B12" s="22">
        <v>881.2</v>
      </c>
      <c r="C12" s="22">
        <v>-3</v>
      </c>
      <c r="D12" s="22">
        <v>-0.7</v>
      </c>
      <c r="E12" s="22">
        <f t="shared" si="4"/>
        <v>877.5</v>
      </c>
      <c r="F12" s="32">
        <v>-10.6</v>
      </c>
      <c r="G12" s="32">
        <v>-2.8</v>
      </c>
      <c r="H12" s="32">
        <v>0</v>
      </c>
      <c r="I12" s="35">
        <v>-1.9</v>
      </c>
      <c r="J12" s="32">
        <f>-0.7</f>
        <v>-0.7</v>
      </c>
      <c r="K12" s="32">
        <v>-0.5</v>
      </c>
      <c r="L12" s="32"/>
      <c r="M12" s="32">
        <f t="shared" si="5"/>
        <v>861</v>
      </c>
    </row>
    <row r="13" spans="1:13" ht="17.25" customHeight="1" x14ac:dyDescent="0.35">
      <c r="A13" s="39" t="s">
        <v>13</v>
      </c>
      <c r="B13" s="22">
        <v>79.099999999999994</v>
      </c>
      <c r="C13" s="22">
        <v>-1</v>
      </c>
      <c r="D13" s="22">
        <v>-0.5</v>
      </c>
      <c r="E13" s="22">
        <f t="shared" si="4"/>
        <v>77.599999999999994</v>
      </c>
      <c r="F13" s="32">
        <v>0</v>
      </c>
      <c r="G13" s="32">
        <v>0</v>
      </c>
      <c r="H13" s="32">
        <v>0</v>
      </c>
      <c r="I13" s="35">
        <v>0.3</v>
      </c>
      <c r="J13" s="32">
        <v>0</v>
      </c>
      <c r="K13" s="32">
        <v>-0.1</v>
      </c>
      <c r="L13" s="32"/>
      <c r="M13" s="32">
        <f t="shared" si="5"/>
        <v>77.8</v>
      </c>
    </row>
    <row r="14" spans="1:13" ht="17.25" customHeight="1" x14ac:dyDescent="0.35">
      <c r="A14" s="39" t="s">
        <v>14</v>
      </c>
      <c r="B14" s="22">
        <v>619.1</v>
      </c>
      <c r="C14" s="22">
        <v>-2</v>
      </c>
      <c r="D14" s="22"/>
      <c r="E14" s="22">
        <f t="shared" si="4"/>
        <v>617.1</v>
      </c>
      <c r="F14" s="32">
        <v>0</v>
      </c>
      <c r="G14" s="32">
        <v>1.6</v>
      </c>
      <c r="H14" s="32">
        <v>0.9</v>
      </c>
      <c r="I14" s="35">
        <v>0.2</v>
      </c>
      <c r="J14" s="32">
        <v>0</v>
      </c>
      <c r="K14" s="32">
        <v>-0.7</v>
      </c>
      <c r="L14" s="32"/>
      <c r="M14" s="32">
        <f t="shared" si="5"/>
        <v>619.1</v>
      </c>
    </row>
    <row r="15" spans="1:13" ht="17.25" customHeight="1" x14ac:dyDescent="0.35">
      <c r="A15" s="39" t="s">
        <v>15</v>
      </c>
      <c r="B15" s="22">
        <v>7.2</v>
      </c>
      <c r="C15" s="22">
        <v>0</v>
      </c>
      <c r="D15" s="22">
        <v>0.4</v>
      </c>
      <c r="E15" s="22">
        <f t="shared" si="4"/>
        <v>7.6000000000000005</v>
      </c>
      <c r="F15" s="32">
        <v>0</v>
      </c>
      <c r="G15" s="32">
        <v>0</v>
      </c>
      <c r="H15" s="32">
        <v>0</v>
      </c>
      <c r="I15" s="62">
        <v>0</v>
      </c>
      <c r="J15" s="32">
        <v>0</v>
      </c>
      <c r="K15" s="32">
        <v>0.5</v>
      </c>
      <c r="L15" s="32"/>
      <c r="M15" s="32">
        <f t="shared" si="5"/>
        <v>8.1000000000000014</v>
      </c>
    </row>
    <row r="16" spans="1:13" ht="16.5" customHeight="1" x14ac:dyDescent="0.35">
      <c r="A16" s="51" t="s">
        <v>16</v>
      </c>
      <c r="B16" s="21">
        <f t="shared" ref="B16:M16" si="6">SUM(B10:B15)</f>
        <v>2088.6</v>
      </c>
      <c r="C16" s="21">
        <f t="shared" si="6"/>
        <v>-17.799999999999997</v>
      </c>
      <c r="D16" s="21">
        <f t="shared" si="6"/>
        <v>0</v>
      </c>
      <c r="E16" s="21">
        <f t="shared" si="6"/>
        <v>2070.7999999999997</v>
      </c>
      <c r="F16" s="31">
        <f t="shared" si="6"/>
        <v>-10.6</v>
      </c>
      <c r="G16" s="31">
        <f t="shared" si="6"/>
        <v>-1.1999999999999997</v>
      </c>
      <c r="H16" s="31">
        <f t="shared" si="6"/>
        <v>0.9</v>
      </c>
      <c r="I16" s="31">
        <f t="shared" si="6"/>
        <v>-21.1</v>
      </c>
      <c r="J16" s="31">
        <f>SUM(J10:J15)</f>
        <v>1.2</v>
      </c>
      <c r="K16" s="31">
        <f>SUM(K10:K15)</f>
        <v>-0.79999999999999982</v>
      </c>
      <c r="L16" s="31">
        <f>SUM(L10:L15)</f>
        <v>0</v>
      </c>
      <c r="M16" s="31">
        <f t="shared" si="6"/>
        <v>2039.1999999999998</v>
      </c>
    </row>
    <row r="17" spans="1:13" x14ac:dyDescent="0.25">
      <c r="A17" s="50" t="s">
        <v>17</v>
      </c>
      <c r="B17" s="47">
        <v>168.9</v>
      </c>
      <c r="C17" s="47">
        <v>0</v>
      </c>
      <c r="D17" s="47">
        <v>0</v>
      </c>
      <c r="E17" s="22">
        <f t="shared" si="4"/>
        <v>168.9</v>
      </c>
      <c r="F17" s="77"/>
      <c r="G17" s="77"/>
      <c r="H17" s="77"/>
      <c r="I17" s="77"/>
      <c r="J17" s="77"/>
      <c r="K17" s="77">
        <v>0.8</v>
      </c>
      <c r="L17" s="77"/>
      <c r="M17" s="32">
        <f>SUM(E17:L17)</f>
        <v>169.70000000000002</v>
      </c>
    </row>
    <row r="18" spans="1:13" x14ac:dyDescent="0.25">
      <c r="A18" s="27" t="s">
        <v>18</v>
      </c>
      <c r="B18" s="22">
        <v>-14.1</v>
      </c>
      <c r="C18" s="22">
        <v>0</v>
      </c>
      <c r="D18" s="22">
        <v>0</v>
      </c>
      <c r="E18" s="22">
        <f t="shared" si="4"/>
        <v>-14.1</v>
      </c>
      <c r="F18" s="62"/>
      <c r="G18" s="62"/>
      <c r="H18" s="62"/>
      <c r="I18" s="62"/>
      <c r="J18" s="62"/>
      <c r="K18" s="62">
        <v>0.1</v>
      </c>
      <c r="L18" s="62"/>
      <c r="M18" s="32">
        <f>SUM(E18:L18)</f>
        <v>-14</v>
      </c>
    </row>
    <row r="19" spans="1:13" x14ac:dyDescent="0.25">
      <c r="A19" s="40" t="s">
        <v>19</v>
      </c>
      <c r="B19" s="22"/>
      <c r="C19" s="22"/>
      <c r="D19" s="22"/>
      <c r="E19" s="22"/>
      <c r="F19" s="62"/>
      <c r="G19" s="62"/>
      <c r="H19" s="62"/>
      <c r="I19" s="62"/>
      <c r="J19" s="62"/>
      <c r="K19" s="62"/>
      <c r="L19" s="62"/>
      <c r="M19" s="32"/>
    </row>
    <row r="20" spans="1:13" x14ac:dyDescent="0.25">
      <c r="A20" s="41" t="s">
        <v>34</v>
      </c>
      <c r="B20" s="22">
        <v>5.2</v>
      </c>
      <c r="C20" s="22">
        <v>0</v>
      </c>
      <c r="D20" s="22">
        <v>0</v>
      </c>
      <c r="E20" s="22">
        <f t="shared" si="4"/>
        <v>5.2</v>
      </c>
      <c r="F20" s="62"/>
      <c r="G20" s="62"/>
      <c r="H20" s="62"/>
      <c r="I20" s="62"/>
      <c r="J20" s="62"/>
      <c r="K20" s="62">
        <v>-0.4</v>
      </c>
      <c r="L20" s="62"/>
      <c r="M20" s="32">
        <f t="shared" ref="M20:M26" si="7">SUM(E20:L20)</f>
        <v>4.8</v>
      </c>
    </row>
    <row r="21" spans="1:13" ht="14.45" x14ac:dyDescent="0.35">
      <c r="A21" s="41" t="s">
        <v>14</v>
      </c>
      <c r="B21" s="22">
        <v>1.1000000000000001</v>
      </c>
      <c r="C21" s="22">
        <v>0</v>
      </c>
      <c r="D21" s="22">
        <v>0</v>
      </c>
      <c r="E21" s="22">
        <f t="shared" si="4"/>
        <v>1.1000000000000001</v>
      </c>
      <c r="F21" s="62"/>
      <c r="G21" s="62"/>
      <c r="H21" s="62"/>
      <c r="I21" s="62"/>
      <c r="J21" s="62"/>
      <c r="K21" s="62">
        <v>-0.3</v>
      </c>
      <c r="L21" s="62"/>
      <c r="M21" s="32">
        <f t="shared" si="7"/>
        <v>0.8</v>
      </c>
    </row>
    <row r="22" spans="1:13" ht="14.45" x14ac:dyDescent="0.35">
      <c r="A22" s="41" t="s">
        <v>15</v>
      </c>
      <c r="B22" s="22">
        <v>516</v>
      </c>
      <c r="C22" s="22">
        <v>0</v>
      </c>
      <c r="D22" s="22">
        <v>0</v>
      </c>
      <c r="E22" s="22">
        <f t="shared" si="4"/>
        <v>516</v>
      </c>
      <c r="F22" s="62">
        <v>0</v>
      </c>
      <c r="G22" s="62">
        <v>43.4</v>
      </c>
      <c r="H22" s="62">
        <v>55.3</v>
      </c>
      <c r="I22" s="62">
        <v>-0.5</v>
      </c>
      <c r="J22" s="62">
        <v>0</v>
      </c>
      <c r="K22" s="62">
        <v>-0.4</v>
      </c>
      <c r="L22" s="62">
        <v>-3.7</v>
      </c>
      <c r="M22" s="32">
        <f t="shared" si="7"/>
        <v>610.09999999999991</v>
      </c>
    </row>
    <row r="23" spans="1:13" ht="14.45" x14ac:dyDescent="0.35">
      <c r="A23" s="40" t="s">
        <v>20</v>
      </c>
      <c r="B23" s="22">
        <v>78.7</v>
      </c>
      <c r="C23" s="22">
        <v>0</v>
      </c>
      <c r="D23" s="22">
        <v>0</v>
      </c>
      <c r="E23" s="22">
        <f t="shared" si="4"/>
        <v>78.7</v>
      </c>
      <c r="F23" s="62"/>
      <c r="G23" s="62"/>
      <c r="H23" s="62"/>
      <c r="I23" s="62"/>
      <c r="J23" s="62"/>
      <c r="K23" s="62"/>
      <c r="L23" s="62">
        <v>-1.3</v>
      </c>
      <c r="M23" s="32">
        <f t="shared" si="7"/>
        <v>77.400000000000006</v>
      </c>
    </row>
    <row r="24" spans="1:13" ht="14.45" x14ac:dyDescent="0.35">
      <c r="A24" s="40" t="s">
        <v>21</v>
      </c>
      <c r="B24" s="22"/>
      <c r="C24" s="22"/>
      <c r="D24" s="22"/>
      <c r="E24" s="22"/>
      <c r="F24" s="62"/>
      <c r="G24" s="62"/>
      <c r="H24" s="62"/>
      <c r="I24" s="62"/>
      <c r="J24" s="62"/>
      <c r="K24" s="62"/>
      <c r="L24" s="62"/>
      <c r="M24" s="32">
        <f t="shared" si="7"/>
        <v>0</v>
      </c>
    </row>
    <row r="25" spans="1:13" x14ac:dyDescent="0.25">
      <c r="A25" s="41" t="s">
        <v>22</v>
      </c>
      <c r="B25" s="22">
        <v>-2.7</v>
      </c>
      <c r="C25" s="22">
        <v>0</v>
      </c>
      <c r="D25" s="22">
        <v>0</v>
      </c>
      <c r="E25" s="22">
        <f t="shared" si="4"/>
        <v>-2.7</v>
      </c>
      <c r="F25" s="62"/>
      <c r="G25" s="62"/>
      <c r="H25" s="62"/>
      <c r="I25" s="62"/>
      <c r="J25" s="62"/>
      <c r="K25" s="62">
        <v>1.2</v>
      </c>
      <c r="L25" s="62"/>
      <c r="M25" s="32">
        <f t="shared" si="7"/>
        <v>-1.5000000000000002</v>
      </c>
    </row>
    <row r="26" spans="1:13" ht="14.45" x14ac:dyDescent="0.35">
      <c r="A26" s="41" t="s">
        <v>14</v>
      </c>
      <c r="B26" s="22">
        <v>-5.5</v>
      </c>
      <c r="C26" s="22">
        <v>0</v>
      </c>
      <c r="D26" s="22">
        <v>0</v>
      </c>
      <c r="E26" s="22">
        <f t="shared" si="4"/>
        <v>-5.5</v>
      </c>
      <c r="F26" s="62"/>
      <c r="G26" s="62"/>
      <c r="H26" s="62"/>
      <c r="I26" s="62"/>
      <c r="J26" s="62"/>
      <c r="K26" s="62"/>
      <c r="L26" s="62"/>
      <c r="M26" s="32">
        <f t="shared" si="7"/>
        <v>-5.5</v>
      </c>
    </row>
    <row r="27" spans="1:13" ht="14.45" x14ac:dyDescent="0.35">
      <c r="A27" s="52" t="s">
        <v>532</v>
      </c>
      <c r="B27" s="43"/>
      <c r="C27" s="43"/>
      <c r="D27" s="43"/>
      <c r="E27" s="43"/>
      <c r="F27" s="61"/>
      <c r="G27" s="61"/>
      <c r="H27" s="61"/>
      <c r="I27" s="61"/>
      <c r="J27" s="61"/>
      <c r="K27" s="61"/>
      <c r="L27" s="61"/>
      <c r="M27" s="32">
        <f>SUM(M16:M26)*0.0097</f>
        <v>27.945700000000002</v>
      </c>
    </row>
    <row r="28" spans="1:13" ht="14.45" x14ac:dyDescent="0.35">
      <c r="A28" s="53" t="s">
        <v>26</v>
      </c>
      <c r="B28" s="21">
        <f>+B16+B17+B18+B20+B21+B22+B23+B25+B26+B27</f>
        <v>2836.2</v>
      </c>
      <c r="C28" s="21">
        <f t="shared" ref="C28:E28" si="8">+C16+C17+C18+C20+C21+C22+C23+C25+C26+C27</f>
        <v>-17.799999999999997</v>
      </c>
      <c r="D28" s="21">
        <f t="shared" si="8"/>
        <v>0</v>
      </c>
      <c r="E28" s="21">
        <f t="shared" si="8"/>
        <v>2818.3999999999996</v>
      </c>
      <c r="F28" s="21">
        <f t="shared" ref="F28:I28" si="9">+F16+F17+F18+F20+F21+F22+F23+F25+F26+F27</f>
        <v>-10.6</v>
      </c>
      <c r="G28" s="21">
        <f t="shared" si="9"/>
        <v>42.199999999999996</v>
      </c>
      <c r="H28" s="21">
        <f t="shared" si="9"/>
        <v>56.199999999999996</v>
      </c>
      <c r="I28" s="21">
        <f t="shared" si="9"/>
        <v>-21.6</v>
      </c>
      <c r="J28" s="21">
        <f>+J16+J17+J18+J20+J21+J22+J23+J25+J26+J27</f>
        <v>1.2</v>
      </c>
      <c r="K28" s="21">
        <f>+K16+K17+K18+K20+K21+K22+K23+K25+K26+K27</f>
        <v>0.20000000000000007</v>
      </c>
      <c r="L28" s="21">
        <f>+L16+L17+L18+L20+L21+L22+L23+L25+L26+L27</f>
        <v>-5</v>
      </c>
      <c r="M28" s="21">
        <f>+M16+M17+M18+M20+M21+M22+M23+M25+M26+M27</f>
        <v>2908.9457000000002</v>
      </c>
    </row>
    <row r="29" spans="1:13" ht="14.45" x14ac:dyDescent="0.35">
      <c r="A29" s="54" t="s">
        <v>24</v>
      </c>
      <c r="B29" s="20">
        <v>17.100000000000001</v>
      </c>
      <c r="C29" s="20">
        <v>0</v>
      </c>
      <c r="D29" s="20">
        <v>0</v>
      </c>
      <c r="E29" s="22">
        <f t="shared" ref="E29" si="10">B29+C29+D29</f>
        <v>17.100000000000001</v>
      </c>
      <c r="F29" s="30"/>
      <c r="G29" s="30"/>
      <c r="H29" s="30"/>
      <c r="I29" s="55"/>
      <c r="J29" s="55"/>
      <c r="K29" s="55"/>
      <c r="L29" s="55"/>
      <c r="M29" s="32">
        <v>9.4</v>
      </c>
    </row>
    <row r="30" spans="1:13" ht="14.45" x14ac:dyDescent="0.35">
      <c r="A30" s="53" t="s">
        <v>25</v>
      </c>
      <c r="B30" s="21">
        <f>+B7+B28+B29</f>
        <v>-87.800000000000097</v>
      </c>
      <c r="C30" s="21">
        <f t="shared" ref="C30:E30" si="11">+C7+C28+C29</f>
        <v>-17.799999999999997</v>
      </c>
      <c r="D30" s="21">
        <f t="shared" si="11"/>
        <v>0</v>
      </c>
      <c r="E30" s="21">
        <f t="shared" si="11"/>
        <v>-105.60000000000028</v>
      </c>
      <c r="F30" s="31">
        <f>+F7+F28+F29</f>
        <v>-10.6</v>
      </c>
      <c r="G30" s="31">
        <f>+G7+G28+G29</f>
        <v>42.199999999999996</v>
      </c>
      <c r="H30" s="31">
        <f>+H7+H28+H29</f>
        <v>56.199999999999996</v>
      </c>
      <c r="I30" s="31">
        <f>+I7+I28+I29</f>
        <v>-21.6</v>
      </c>
      <c r="J30" s="31">
        <f>J7+J28+J29</f>
        <v>1.2</v>
      </c>
      <c r="K30" s="31">
        <f>K7+K28+K29</f>
        <v>0.20000000000000007</v>
      </c>
      <c r="L30" s="31">
        <f>L7+L28+L29</f>
        <v>-5</v>
      </c>
      <c r="M30" s="31">
        <f>+M7+M28+M29</f>
        <v>-101.75430000000014</v>
      </c>
    </row>
    <row r="31" spans="1:13" x14ac:dyDescent="0.25">
      <c r="A31" s="27" t="s">
        <v>27</v>
      </c>
      <c r="B31" s="22">
        <v>34.9</v>
      </c>
      <c r="C31" s="22"/>
      <c r="D31" s="22"/>
      <c r="E31" s="22">
        <f t="shared" ref="E31:E37" si="12">B31+C31+D31</f>
        <v>34.9</v>
      </c>
      <c r="F31" s="32"/>
      <c r="G31" s="32"/>
      <c r="H31" s="32"/>
      <c r="I31" s="35"/>
      <c r="J31" s="35"/>
      <c r="K31" s="35"/>
      <c r="L31" s="35"/>
      <c r="M31" s="32">
        <v>41.9</v>
      </c>
    </row>
    <row r="32" spans="1:13" x14ac:dyDescent="0.25">
      <c r="A32" s="27" t="s">
        <v>543</v>
      </c>
      <c r="B32" s="22">
        <v>-49.7</v>
      </c>
      <c r="C32" s="22"/>
      <c r="D32" s="22"/>
      <c r="E32" s="22">
        <v>-30</v>
      </c>
      <c r="F32" s="32"/>
      <c r="G32" s="32"/>
      <c r="H32" s="32"/>
      <c r="I32" s="35"/>
      <c r="J32" s="35"/>
      <c r="K32" s="35"/>
      <c r="L32" s="35"/>
      <c r="M32" s="32">
        <v>-30</v>
      </c>
    </row>
    <row r="33" spans="1:13" s="200" customFormat="1" x14ac:dyDescent="0.25">
      <c r="A33" s="27" t="s">
        <v>542</v>
      </c>
      <c r="B33" s="43"/>
      <c r="C33" s="43"/>
      <c r="D33" s="43"/>
      <c r="E33" s="22">
        <v>-19.7</v>
      </c>
      <c r="F33" s="44"/>
      <c r="G33" s="44"/>
      <c r="H33" s="44"/>
      <c r="I33" s="45"/>
      <c r="J33" s="45"/>
      <c r="K33" s="45"/>
      <c r="L33" s="45"/>
      <c r="M33" s="32">
        <v>-13.6</v>
      </c>
    </row>
    <row r="34" spans="1:13" x14ac:dyDescent="0.25">
      <c r="A34" s="25" t="s">
        <v>566</v>
      </c>
      <c r="B34" s="72">
        <v>108.2</v>
      </c>
      <c r="C34" s="72">
        <v>17.8</v>
      </c>
      <c r="D34" s="72"/>
      <c r="E34" s="68">
        <v>129</v>
      </c>
      <c r="F34" s="44"/>
      <c r="G34" s="44"/>
      <c r="H34" s="44"/>
      <c r="I34" s="45"/>
      <c r="J34" s="45"/>
      <c r="K34" s="45"/>
      <c r="L34" s="45"/>
      <c r="M34" s="78">
        <v>84.7</v>
      </c>
    </row>
    <row r="35" spans="1:13" x14ac:dyDescent="0.25">
      <c r="A35" s="56" t="s">
        <v>32</v>
      </c>
      <c r="B35" s="72">
        <v>30</v>
      </c>
      <c r="C35" s="72"/>
      <c r="D35" s="72"/>
      <c r="E35" s="68">
        <f t="shared" si="12"/>
        <v>30</v>
      </c>
      <c r="F35" s="44"/>
      <c r="G35" s="44"/>
      <c r="H35" s="44"/>
      <c r="I35" s="45"/>
      <c r="J35" s="45"/>
      <c r="K35" s="45"/>
      <c r="L35" s="45"/>
      <c r="M35" s="78">
        <v>30</v>
      </c>
    </row>
    <row r="36" spans="1:13" x14ac:dyDescent="0.25">
      <c r="A36" s="56" t="s">
        <v>535</v>
      </c>
      <c r="B36" s="43">
        <v>-0.1</v>
      </c>
      <c r="C36" s="43"/>
      <c r="D36" s="43"/>
      <c r="E36" s="22">
        <f t="shared" si="12"/>
        <v>-0.1</v>
      </c>
      <c r="F36" s="44"/>
      <c r="G36" s="44"/>
      <c r="H36" s="44"/>
      <c r="I36" s="45"/>
      <c r="J36" s="45"/>
      <c r="K36" s="45"/>
      <c r="L36" s="45"/>
      <c r="M36" s="32">
        <v>0</v>
      </c>
    </row>
    <row r="37" spans="1:13" x14ac:dyDescent="0.25">
      <c r="A37" s="56" t="s">
        <v>36</v>
      </c>
      <c r="B37" s="43">
        <v>3.2</v>
      </c>
      <c r="C37" s="43"/>
      <c r="D37" s="43"/>
      <c r="E37" s="22">
        <f t="shared" si="12"/>
        <v>3.2</v>
      </c>
      <c r="F37" s="44"/>
      <c r="G37" s="44"/>
      <c r="H37" s="44"/>
      <c r="I37" s="45"/>
      <c r="J37" s="45"/>
      <c r="K37" s="45"/>
      <c r="L37" s="45"/>
      <c r="M37" s="32">
        <v>3.2</v>
      </c>
    </row>
    <row r="38" spans="1:13" x14ac:dyDescent="0.25">
      <c r="A38" s="56"/>
      <c r="B38" s="43"/>
      <c r="C38" s="43"/>
      <c r="D38" s="43"/>
      <c r="E38" s="22"/>
      <c r="F38" s="44"/>
      <c r="G38" s="44"/>
      <c r="H38" s="44"/>
      <c r="I38" s="45"/>
      <c r="J38" s="45"/>
      <c r="K38" s="45"/>
      <c r="L38" s="45"/>
      <c r="M38" s="32"/>
    </row>
    <row r="39" spans="1:13" ht="26.85" customHeight="1" thickBot="1" x14ac:dyDescent="0.3">
      <c r="A39" s="57" t="s">
        <v>33</v>
      </c>
      <c r="B39" s="58">
        <f t="shared" ref="B39:L39" si="13">SUM(B30:B38)</f>
        <v>38.699999999999896</v>
      </c>
      <c r="C39" s="58">
        <f>SUM(C30:C38)</f>
        <v>0</v>
      </c>
      <c r="D39" s="58">
        <f>SUM(D30:D38)</f>
        <v>0</v>
      </c>
      <c r="E39" s="58">
        <f t="shared" si="13"/>
        <v>41.699999999999726</v>
      </c>
      <c r="F39" s="59">
        <f t="shared" si="13"/>
        <v>-10.6</v>
      </c>
      <c r="G39" s="59">
        <f t="shared" si="13"/>
        <v>42.199999999999996</v>
      </c>
      <c r="H39" s="59">
        <f t="shared" si="13"/>
        <v>56.199999999999996</v>
      </c>
      <c r="I39" s="59">
        <f t="shared" si="13"/>
        <v>-21.6</v>
      </c>
      <c r="J39" s="59">
        <f t="shared" si="13"/>
        <v>1.2</v>
      </c>
      <c r="K39" s="59"/>
      <c r="L39" s="59">
        <f t="shared" si="13"/>
        <v>-5</v>
      </c>
      <c r="M39" s="59">
        <f>SUM(M30:M38)</f>
        <v>14.445699999999871</v>
      </c>
    </row>
    <row r="40" spans="1:13" x14ac:dyDescent="0.25">
      <c r="A40" s="66"/>
    </row>
  </sheetData>
  <pageMargins left="0.23622047244094491" right="7.874015748031496E-2" top="0.35433070866141736" bottom="0.35433070866141736" header="0.31496062992125984" footer="0.31496062992125984"/>
  <pageSetup paperSize="9" scale="75" orientation="landscape" r:id="rId1"/>
  <headerFooter>
    <oddFooter>&amp;L6. august 2015/dok. nr. 105099-15&amp;Csag nr. 15-314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2015-08-25T16:00:00+00:00</MeetingStartDate>
    <EnclosureFileNumber xmlns="d08b57ff-b9b7-4581-975d-98f87b579a51">107170/15</EnclosureFileNumber>
    <AgendaId xmlns="d08b57ff-b9b7-4581-975d-98f87b579a51">4176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1934088</FusionId>
    <AgendaAccessLevelName xmlns="d08b57ff-b9b7-4581-975d-98f87b579a51">Åben</AgendaAccessLevelName>
    <UNC xmlns="d08b57ff-b9b7-4581-975d-98f87b579a51">1741875</UNC>
    <MeetingTitle xmlns="d08b57ff-b9b7-4581-975d-98f87b579a51">25-08-2015</MeetingTitle>
    <MeetingDateAndTime xmlns="d08b57ff-b9b7-4581-975d-98f87b579a51">25-08-2015 fra 18:00 - 19:10</MeetingDateAndTime>
    <MeetingEndDate xmlns="d08b57ff-b9b7-4581-975d-98f87b579a51">2015-08-25T17:10:00+00:00</MeetingEndDate>
    <PWDescription xmlns="d08b57ff-b9b7-4581-975d-98f87b579a51">Materiale til 1. behandling i Udvalg for Økonomi og Erhverv og Byråd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AD0377-9FCB-4D18-9171-4A110101A15D}"/>
</file>

<file path=customXml/itemProps2.xml><?xml version="1.0" encoding="utf-8"?>
<ds:datastoreItem xmlns:ds="http://schemas.openxmlformats.org/officeDocument/2006/customXml" ds:itemID="{83BFE9CD-E054-4DDD-8FDF-D0123C50B1EB}"/>
</file>

<file path=customXml/itemProps3.xml><?xml version="1.0" encoding="utf-8"?>
<ds:datastoreItem xmlns:ds="http://schemas.openxmlformats.org/officeDocument/2006/customXml" ds:itemID="{38EDBC77-5D9F-4C7D-982D-4CF4302EB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5</vt:i4>
      </vt:variant>
    </vt:vector>
  </HeadingPairs>
  <TitlesOfParts>
    <vt:vector size="12" baseType="lpstr">
      <vt:lpstr>2016-2019</vt:lpstr>
      <vt:lpstr>Forslag fra politiske partier</vt:lpstr>
      <vt:lpstr>Råderumkatalog</vt:lpstr>
      <vt:lpstr>Nye driftsønsker</vt:lpstr>
      <vt:lpstr>Nye anlægsønsker</vt:lpstr>
      <vt:lpstr>2016</vt:lpstr>
      <vt:lpstr>Ark1</vt:lpstr>
      <vt:lpstr>'2016'!Udskriftstitler</vt:lpstr>
      <vt:lpstr>'Forslag fra politiske partier'!Udskriftstitler</vt:lpstr>
      <vt:lpstr>'Nye anlægsønsker'!Udskriftstitler</vt:lpstr>
      <vt:lpstr>'Nye driftsønsker'!Udskriftstitler</vt:lpstr>
      <vt:lpstr>Råderumkatalog!Udskriftstitler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BYR-25-08-2015 - Bilag 458.01 1 behandling Byrådet - Hovedoversigt for budget 2016 - 2019, nye ønske…</dc:title>
  <dc:creator>Flemming Karlsen</dc:creator>
  <cp:lastModifiedBy>Arnfred Bjerg</cp:lastModifiedBy>
  <cp:lastPrinted>2015-08-25T06:39:37Z</cp:lastPrinted>
  <dcterms:created xsi:type="dcterms:W3CDTF">2014-02-13T08:41:47Z</dcterms:created>
  <dcterms:modified xsi:type="dcterms:W3CDTF">2015-08-26T07:32:03Z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